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etvediba\Desktop\DOME\2025 domes lēmumi\protokols Nr. 2 31.01.2025\"/>
    </mc:Choice>
  </mc:AlternateContent>
  <xr:revisionPtr revIDLastSave="0" documentId="13_ncr:1_{5F8E6F74-57E3-4982-8D52-BCDFD70B4E22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Pedagogu amati 12.2021." sheetId="8" state="hidden" r:id="rId1"/>
    <sheet name="Pedagogu amati 12.2021. (2)" sheetId="9" state="hidden" r:id="rId2"/>
    <sheet name="Pedagogu amati 01.2023" sheetId="10" state="hidden" r:id="rId3"/>
    <sheet name="Pedagogu amati 01.2024 " sheetId="13" state="hidden" r:id="rId4"/>
    <sheet name="Pedagogu amati 01.2024  (2)" sheetId="14" state="hidden" r:id="rId5"/>
    <sheet name="Pedagogu amati 09.2024" sheetId="15" state="hidden" r:id="rId6"/>
    <sheet name="Pedagogu amati 10.2024 " sheetId="16" state="hidden" r:id="rId7"/>
    <sheet name="Pedagogu amati 11.2024 " sheetId="17" state="hidden" r:id="rId8"/>
    <sheet name="Pedagogu amati 01.2025" sheetId="18" r:id="rId9"/>
    <sheet name="Pedagogu amati 09.2025 " sheetId="19" state="hidden" r:id="rId10"/>
    <sheet name="Pedagogu amati 09.2023" sheetId="12" state="hidden" r:id="rId11"/>
  </sheets>
  <definedNames>
    <definedName name="_xlnm._FilterDatabase" localSheetId="3" hidden="1">'Pedagogu amati 01.2024 '!$A$3:$N$273</definedName>
    <definedName name="_xlnm._FilterDatabase" localSheetId="4" hidden="1">'Pedagogu amati 01.2024  (2)'!$A$3:$N$273</definedName>
    <definedName name="_xlnm._FilterDatabase" localSheetId="8" hidden="1">'Pedagogu amati 01.2025'!$A$3:$N$278</definedName>
    <definedName name="_xlnm._FilterDatabase" localSheetId="5" hidden="1">'Pedagogu amati 09.2024'!$A$3:$N$278</definedName>
    <definedName name="_xlnm._FilterDatabase" localSheetId="9" hidden="1">'Pedagogu amati 09.2025 '!$A$3:$N$278</definedName>
    <definedName name="_xlnm._FilterDatabase" localSheetId="6" hidden="1">'Pedagogu amati 10.2024 '!$A$3:$N$278</definedName>
    <definedName name="_xlnm._FilterDatabase" localSheetId="7" hidden="1">'Pedagogu amati 11.2024 '!$A$3:$N$278</definedName>
    <definedName name="_xlnm.Print_Titles" localSheetId="2">'Pedagogu amati 01.2023'!$3:$3</definedName>
    <definedName name="_xlnm.Print_Titles" localSheetId="3">'Pedagogu amati 01.2024 '!$3:$3</definedName>
    <definedName name="_xlnm.Print_Titles" localSheetId="4">'Pedagogu amati 01.2024  (2)'!$3:$3</definedName>
    <definedName name="_xlnm.Print_Titles" localSheetId="8">'Pedagogu amati 01.2025'!$3:$3</definedName>
    <definedName name="_xlnm.Print_Titles" localSheetId="10">'Pedagogu amati 09.2023'!$3:$3</definedName>
    <definedName name="_xlnm.Print_Titles" localSheetId="5">'Pedagogu amati 09.2024'!$3:$3</definedName>
    <definedName name="_xlnm.Print_Titles" localSheetId="9">'Pedagogu amati 09.2025 '!$3:$3</definedName>
    <definedName name="_xlnm.Print_Titles" localSheetId="6">'Pedagogu amati 10.2024 '!$3:$3</definedName>
    <definedName name="_xlnm.Print_Titles" localSheetId="7">'Pedagogu amati 11.2024 '!$3:$3</definedName>
    <definedName name="_xlnm.Print_Titles" localSheetId="0">'Pedagogu amati 12.2021.'!$3:$3</definedName>
    <definedName name="_xlnm.Print_Titles" localSheetId="1">'Pedagogu amati 12.2021.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8" i="19" l="1"/>
  <c r="J278" i="19"/>
  <c r="D278" i="19"/>
  <c r="F277" i="19"/>
  <c r="F276" i="19"/>
  <c r="F275" i="19"/>
  <c r="F278" i="19" s="1"/>
  <c r="H278" i="19" s="1"/>
  <c r="K273" i="19"/>
  <c r="J273" i="19"/>
  <c r="H273" i="19"/>
  <c r="M273" i="19" s="1"/>
  <c r="D273" i="19"/>
  <c r="F272" i="19"/>
  <c r="F271" i="19"/>
  <c r="F270" i="19"/>
  <c r="F269" i="19"/>
  <c r="F273" i="19" s="1"/>
  <c r="G273" i="19" s="1"/>
  <c r="K267" i="19"/>
  <c r="J267" i="19"/>
  <c r="D267" i="19"/>
  <c r="F265" i="19"/>
  <c r="F264" i="19"/>
  <c r="F263" i="19"/>
  <c r="F267" i="19" s="1"/>
  <c r="K261" i="19"/>
  <c r="J261" i="19"/>
  <c r="D261" i="19"/>
  <c r="F260" i="19"/>
  <c r="F259" i="19"/>
  <c r="F258" i="19"/>
  <c r="F261" i="19" s="1"/>
  <c r="H261" i="19" s="1"/>
  <c r="I256" i="19"/>
  <c r="K256" i="19" s="1"/>
  <c r="D256" i="19"/>
  <c r="F255" i="19"/>
  <c r="F254" i="19"/>
  <c r="F253" i="19"/>
  <c r="F252" i="19"/>
  <c r="F251" i="19"/>
  <c r="F250" i="19"/>
  <c r="F249" i="19"/>
  <c r="F256" i="19" s="1"/>
  <c r="F248" i="19"/>
  <c r="I246" i="19"/>
  <c r="D246" i="19"/>
  <c r="F245" i="19"/>
  <c r="F244" i="19"/>
  <c r="F243" i="19"/>
  <c r="F242" i="19"/>
  <c r="F241" i="19"/>
  <c r="F240" i="19"/>
  <c r="F239" i="19"/>
  <c r="F238" i="19"/>
  <c r="K236" i="19"/>
  <c r="J236" i="19"/>
  <c r="D236" i="19"/>
  <c r="F235" i="19"/>
  <c r="F234" i="19"/>
  <c r="F233" i="19"/>
  <c r="F232" i="19"/>
  <c r="F231" i="19"/>
  <c r="F230" i="19"/>
  <c r="F229" i="19"/>
  <c r="F236" i="19" s="1"/>
  <c r="I227" i="19"/>
  <c r="D227" i="19"/>
  <c r="F226" i="19"/>
  <c r="F225" i="19"/>
  <c r="F224" i="19"/>
  <c r="F227" i="19" s="1"/>
  <c r="G227" i="19" s="1"/>
  <c r="K222" i="19"/>
  <c r="J222" i="19"/>
  <c r="D222" i="19"/>
  <c r="F221" i="19"/>
  <c r="F220" i="19"/>
  <c r="F219" i="19"/>
  <c r="F222" i="19" s="1"/>
  <c r="F218" i="19"/>
  <c r="K215" i="19"/>
  <c r="J215" i="19"/>
  <c r="D215" i="19"/>
  <c r="F214" i="19"/>
  <c r="F213" i="19"/>
  <c r="F212" i="19"/>
  <c r="F211" i="19"/>
  <c r="F210" i="19"/>
  <c r="F209" i="19"/>
  <c r="F208" i="19"/>
  <c r="F207" i="19"/>
  <c r="K205" i="19"/>
  <c r="J205" i="19"/>
  <c r="D205" i="19"/>
  <c r="F204" i="19"/>
  <c r="F203" i="19"/>
  <c r="F202" i="19"/>
  <c r="F205" i="19" s="1"/>
  <c r="K199" i="19"/>
  <c r="J199" i="19"/>
  <c r="D199" i="19"/>
  <c r="F198" i="19"/>
  <c r="F197" i="19"/>
  <c r="F196" i="19"/>
  <c r="F199" i="19" s="1"/>
  <c r="K194" i="19"/>
  <c r="J194" i="19"/>
  <c r="D194" i="19"/>
  <c r="F193" i="19"/>
  <c r="F192" i="19"/>
  <c r="F191" i="19"/>
  <c r="F190" i="19"/>
  <c r="F189" i="19"/>
  <c r="F188" i="19"/>
  <c r="F187" i="19"/>
  <c r="J184" i="19"/>
  <c r="I184" i="19"/>
  <c r="K184" i="19" s="1"/>
  <c r="D184" i="19"/>
  <c r="F183" i="19"/>
  <c r="F182" i="19"/>
  <c r="F181" i="19"/>
  <c r="F180" i="19"/>
  <c r="F184" i="19" s="1"/>
  <c r="F179" i="19"/>
  <c r="F178" i="19"/>
  <c r="K176" i="19"/>
  <c r="J176" i="19"/>
  <c r="D176" i="19"/>
  <c r="F175" i="19"/>
  <c r="F174" i="19"/>
  <c r="F173" i="19"/>
  <c r="F172" i="19"/>
  <c r="F176" i="19" s="1"/>
  <c r="I169" i="19"/>
  <c r="D169" i="19"/>
  <c r="F168" i="19"/>
  <c r="F167" i="19"/>
  <c r="F166" i="19"/>
  <c r="F165" i="19"/>
  <c r="F164" i="19"/>
  <c r="F163" i="19"/>
  <c r="F162" i="19"/>
  <c r="F169" i="19" s="1"/>
  <c r="G169" i="19" s="1"/>
  <c r="K160" i="19"/>
  <c r="J160" i="19"/>
  <c r="D160" i="19"/>
  <c r="F159" i="19"/>
  <c r="F158" i="19"/>
  <c r="F157" i="19"/>
  <c r="F160" i="19" s="1"/>
  <c r="F156" i="19"/>
  <c r="F155" i="19"/>
  <c r="K152" i="19"/>
  <c r="J152" i="19"/>
  <c r="H152" i="19"/>
  <c r="M152" i="19" s="1"/>
  <c r="D152" i="19"/>
  <c r="F151" i="19"/>
  <c r="F152" i="19" s="1"/>
  <c r="G152" i="19" s="1"/>
  <c r="F150" i="19"/>
  <c r="K148" i="19"/>
  <c r="J148" i="19"/>
  <c r="H148" i="19"/>
  <c r="D148" i="19"/>
  <c r="F147" i="19"/>
  <c r="F146" i="19"/>
  <c r="F145" i="19"/>
  <c r="F144" i="19"/>
  <c r="F143" i="19"/>
  <c r="F142" i="19"/>
  <c r="F141" i="19"/>
  <c r="F140" i="19"/>
  <c r="F148" i="19" s="1"/>
  <c r="G148" i="19" s="1"/>
  <c r="K138" i="19"/>
  <c r="J138" i="19"/>
  <c r="D138" i="19"/>
  <c r="F137" i="19"/>
  <c r="F136" i="19"/>
  <c r="F135" i="19"/>
  <c r="F134" i="19"/>
  <c r="F133" i="19"/>
  <c r="F132" i="19"/>
  <c r="F131" i="19"/>
  <c r="F138" i="19" s="1"/>
  <c r="I128" i="19"/>
  <c r="D128" i="19"/>
  <c r="F127" i="19"/>
  <c r="F126" i="19"/>
  <c r="F125" i="19"/>
  <c r="F124" i="19"/>
  <c r="F123" i="19"/>
  <c r="F122" i="19"/>
  <c r="K120" i="19"/>
  <c r="J120" i="19"/>
  <c r="D120" i="19"/>
  <c r="F119" i="19"/>
  <c r="F118" i="19"/>
  <c r="F117" i="19"/>
  <c r="F116" i="19"/>
  <c r="F115" i="19"/>
  <c r="F114" i="19"/>
  <c r="M111" i="19"/>
  <c r="K111" i="19"/>
  <c r="J111" i="19"/>
  <c r="H111" i="19"/>
  <c r="D111" i="19"/>
  <c r="F110" i="19"/>
  <c r="F111" i="19" s="1"/>
  <c r="G111" i="19" s="1"/>
  <c r="F109" i="19"/>
  <c r="J107" i="19"/>
  <c r="I107" i="19"/>
  <c r="K107" i="19" s="1"/>
  <c r="D107" i="19"/>
  <c r="F106" i="19"/>
  <c r="F105" i="19"/>
  <c r="F104" i="19"/>
  <c r="F103" i="19"/>
  <c r="F102" i="19"/>
  <c r="F101" i="19"/>
  <c r="F100" i="19"/>
  <c r="F99" i="19"/>
  <c r="F107" i="19" s="1"/>
  <c r="K97" i="19"/>
  <c r="J97" i="19"/>
  <c r="D97" i="19"/>
  <c r="F96" i="19"/>
  <c r="F95" i="19"/>
  <c r="F94" i="19"/>
  <c r="F93" i="19"/>
  <c r="K90" i="19"/>
  <c r="J90" i="19"/>
  <c r="I90" i="19"/>
  <c r="D90" i="19"/>
  <c r="F89" i="19"/>
  <c r="F88" i="19"/>
  <c r="F87" i="19"/>
  <c r="F86" i="19"/>
  <c r="F85" i="19"/>
  <c r="F84" i="19"/>
  <c r="F83" i="19"/>
  <c r="F90" i="19" s="1"/>
  <c r="F82" i="19"/>
  <c r="K80" i="19"/>
  <c r="J80" i="19"/>
  <c r="D80" i="19"/>
  <c r="F79" i="19"/>
  <c r="F78" i="19"/>
  <c r="F77" i="19"/>
  <c r="F76" i="19"/>
  <c r="F75" i="19"/>
  <c r="F74" i="19"/>
  <c r="F73" i="19"/>
  <c r="F80" i="19" s="1"/>
  <c r="G80" i="19" s="1"/>
  <c r="L80" i="19" s="1"/>
  <c r="K70" i="19"/>
  <c r="J70" i="19"/>
  <c r="F70" i="19"/>
  <c r="D70" i="19"/>
  <c r="F69" i="19"/>
  <c r="F68" i="19"/>
  <c r="K66" i="19"/>
  <c r="J66" i="19"/>
  <c r="D66" i="19"/>
  <c r="F65" i="19"/>
  <c r="F64" i="19"/>
  <c r="F63" i="19"/>
  <c r="F62" i="19"/>
  <c r="F61" i="19"/>
  <c r="F60" i="19"/>
  <c r="F59" i="19"/>
  <c r="F66" i="19" s="1"/>
  <c r="F58" i="19"/>
  <c r="K56" i="19"/>
  <c r="J56" i="19"/>
  <c r="D56" i="19"/>
  <c r="F55" i="19"/>
  <c r="F54" i="19"/>
  <c r="F53" i="19"/>
  <c r="F56" i="19" s="1"/>
  <c r="H56" i="19" s="1"/>
  <c r="I50" i="19"/>
  <c r="K50" i="19" s="1"/>
  <c r="D50" i="19"/>
  <c r="F49" i="19"/>
  <c r="F48" i="19"/>
  <c r="F47" i="19"/>
  <c r="F46" i="19"/>
  <c r="F45" i="19"/>
  <c r="F44" i="19"/>
  <c r="F43" i="19"/>
  <c r="F50" i="19" s="1"/>
  <c r="K41" i="19"/>
  <c r="J41" i="19"/>
  <c r="D41" i="19"/>
  <c r="F40" i="19"/>
  <c r="F39" i="19"/>
  <c r="F38" i="19"/>
  <c r="F41" i="19" s="1"/>
  <c r="F37" i="19"/>
  <c r="K34" i="19"/>
  <c r="J34" i="19"/>
  <c r="D34" i="19"/>
  <c r="F33" i="19"/>
  <c r="F32" i="19"/>
  <c r="F31" i="19"/>
  <c r="F30" i="19"/>
  <c r="F29" i="19"/>
  <c r="F28" i="19"/>
  <c r="F34" i="19" s="1"/>
  <c r="G34" i="19" s="1"/>
  <c r="K26" i="19"/>
  <c r="J26" i="19"/>
  <c r="D26" i="19"/>
  <c r="F25" i="19"/>
  <c r="F24" i="19"/>
  <c r="F23" i="19"/>
  <c r="F22" i="19"/>
  <c r="K19" i="19"/>
  <c r="J19" i="19"/>
  <c r="D19" i="19"/>
  <c r="F18" i="19"/>
  <c r="F17" i="19"/>
  <c r="F16" i="19"/>
  <c r="F19" i="19" s="1"/>
  <c r="F15" i="19"/>
  <c r="F14" i="19"/>
  <c r="K12" i="19"/>
  <c r="J12" i="19"/>
  <c r="D12" i="19"/>
  <c r="D280" i="19" s="1"/>
  <c r="F11" i="19"/>
  <c r="F10" i="19"/>
  <c r="F9" i="19"/>
  <c r="F8" i="19"/>
  <c r="F7" i="19"/>
  <c r="F6" i="19"/>
  <c r="N3" i="19"/>
  <c r="K3" i="19"/>
  <c r="J3" i="19"/>
  <c r="H3" i="19"/>
  <c r="G3" i="19"/>
  <c r="I256" i="18"/>
  <c r="K256" i="18" s="1"/>
  <c r="I246" i="18"/>
  <c r="I227" i="18"/>
  <c r="I184" i="18"/>
  <c r="J184" i="18" s="1"/>
  <c r="I169" i="18"/>
  <c r="I128" i="18"/>
  <c r="I107" i="18"/>
  <c r="K107" i="18" s="1"/>
  <c r="I90" i="18"/>
  <c r="I50" i="18"/>
  <c r="K50" i="18" s="1"/>
  <c r="F158" i="18"/>
  <c r="F159" i="18"/>
  <c r="K278" i="18"/>
  <c r="J278" i="18"/>
  <c r="D278" i="18"/>
  <c r="F277" i="18"/>
  <c r="F276" i="18"/>
  <c r="F275" i="18"/>
  <c r="K273" i="18"/>
  <c r="J273" i="18"/>
  <c r="D273" i="18"/>
  <c r="F272" i="18"/>
  <c r="F271" i="18"/>
  <c r="F270" i="18"/>
  <c r="F269" i="18"/>
  <c r="F273" i="18" s="1"/>
  <c r="K267" i="18"/>
  <c r="J267" i="18"/>
  <c r="D267" i="18"/>
  <c r="F265" i="18"/>
  <c r="F264" i="18"/>
  <c r="F263" i="18"/>
  <c r="K261" i="18"/>
  <c r="J261" i="18"/>
  <c r="D261" i="18"/>
  <c r="F260" i="18"/>
  <c r="F259" i="18"/>
  <c r="F258" i="18"/>
  <c r="D256" i="18"/>
  <c r="F255" i="18"/>
  <c r="F254" i="18"/>
  <c r="F253" i="18"/>
  <c r="F252" i="18"/>
  <c r="F251" i="18"/>
  <c r="F250" i="18"/>
  <c r="F249" i="18"/>
  <c r="F248" i="18"/>
  <c r="K246" i="18"/>
  <c r="J246" i="18"/>
  <c r="D246" i="18"/>
  <c r="F245" i="18"/>
  <c r="F244" i="18"/>
  <c r="F243" i="18"/>
  <c r="F242" i="18"/>
  <c r="F241" i="18"/>
  <c r="F240" i="18"/>
  <c r="F239" i="18"/>
  <c r="F238" i="18"/>
  <c r="K236" i="18"/>
  <c r="J236" i="18"/>
  <c r="D236" i="18"/>
  <c r="F235" i="18"/>
  <c r="F234" i="18"/>
  <c r="F233" i="18"/>
  <c r="F232" i="18"/>
  <c r="F231" i="18"/>
  <c r="F230" i="18"/>
  <c r="F229" i="18"/>
  <c r="K227" i="18"/>
  <c r="J227" i="18"/>
  <c r="D227" i="18"/>
  <c r="F226" i="18"/>
  <c r="F225" i="18"/>
  <c r="F224" i="18"/>
  <c r="K222" i="18"/>
  <c r="J222" i="18"/>
  <c r="D222" i="18"/>
  <c r="F221" i="18"/>
  <c r="F220" i="18"/>
  <c r="F219" i="18"/>
  <c r="F218" i="18"/>
  <c r="K215" i="18"/>
  <c r="J215" i="18"/>
  <c r="D215" i="18"/>
  <c r="F214" i="18"/>
  <c r="F213" i="18"/>
  <c r="F212" i="18"/>
  <c r="F211" i="18"/>
  <c r="F210" i="18"/>
  <c r="F209" i="18"/>
  <c r="F208" i="18"/>
  <c r="F207" i="18"/>
  <c r="K205" i="18"/>
  <c r="J205" i="18"/>
  <c r="D205" i="18"/>
  <c r="F204" i="18"/>
  <c r="F203" i="18"/>
  <c r="F202" i="18"/>
  <c r="K199" i="18"/>
  <c r="J199" i="18"/>
  <c r="D199" i="18"/>
  <c r="F198" i="18"/>
  <c r="F197" i="18"/>
  <c r="F196" i="18"/>
  <c r="F199" i="18" s="1"/>
  <c r="K194" i="18"/>
  <c r="J194" i="18"/>
  <c r="D194" i="18"/>
  <c r="F193" i="18"/>
  <c r="F192" i="18"/>
  <c r="F191" i="18"/>
  <c r="F190" i="18"/>
  <c r="F189" i="18"/>
  <c r="F188" i="18"/>
  <c r="F187" i="18"/>
  <c r="K184" i="18"/>
  <c r="D184" i="18"/>
  <c r="F183" i="18"/>
  <c r="F182" i="18"/>
  <c r="F181" i="18"/>
  <c r="F180" i="18"/>
  <c r="F179" i="18"/>
  <c r="F178" i="18"/>
  <c r="K176" i="18"/>
  <c r="J176" i="18"/>
  <c r="D176" i="18"/>
  <c r="F175" i="18"/>
  <c r="F174" i="18"/>
  <c r="F173" i="18"/>
  <c r="F172" i="18"/>
  <c r="K169" i="18"/>
  <c r="J169" i="18"/>
  <c r="D169" i="18"/>
  <c r="F168" i="18"/>
  <c r="F167" i="18"/>
  <c r="F166" i="18"/>
  <c r="F165" i="18"/>
  <c r="F164" i="18"/>
  <c r="F163" i="18"/>
  <c r="F162" i="18"/>
  <c r="K160" i="18"/>
  <c r="J160" i="18"/>
  <c r="D160" i="18"/>
  <c r="F157" i="18"/>
  <c r="F156" i="18"/>
  <c r="F155" i="18"/>
  <c r="K152" i="18"/>
  <c r="J152" i="18"/>
  <c r="D152" i="18"/>
  <c r="F151" i="18"/>
  <c r="F150" i="18"/>
  <c r="K148" i="18"/>
  <c r="J148" i="18"/>
  <c r="D148" i="18"/>
  <c r="F147" i="18"/>
  <c r="F146" i="18"/>
  <c r="F145" i="18"/>
  <c r="F144" i="18"/>
  <c r="F143" i="18"/>
  <c r="F142" i="18"/>
  <c r="F141" i="18"/>
  <c r="F140" i="18"/>
  <c r="K138" i="18"/>
  <c r="J138" i="18"/>
  <c r="D138" i="18"/>
  <c r="F137" i="18"/>
  <c r="F136" i="18"/>
  <c r="F135" i="18"/>
  <c r="F134" i="18"/>
  <c r="F133" i="18"/>
  <c r="F132" i="18"/>
  <c r="F131" i="18"/>
  <c r="K128" i="18"/>
  <c r="J128" i="18"/>
  <c r="D128" i="18"/>
  <c r="F127" i="18"/>
  <c r="F126" i="18"/>
  <c r="F125" i="18"/>
  <c r="F124" i="18"/>
  <c r="F123" i="18"/>
  <c r="F122" i="18"/>
  <c r="K120" i="18"/>
  <c r="J120" i="18"/>
  <c r="D120" i="18"/>
  <c r="F119" i="18"/>
  <c r="F118" i="18"/>
  <c r="F117" i="18"/>
  <c r="F116" i="18"/>
  <c r="F115" i="18"/>
  <c r="F114" i="18"/>
  <c r="K111" i="18"/>
  <c r="J111" i="18"/>
  <c r="D111" i="18"/>
  <c r="F110" i="18"/>
  <c r="F109" i="18"/>
  <c r="J107" i="18"/>
  <c r="D107" i="18"/>
  <c r="F106" i="18"/>
  <c r="F105" i="18"/>
  <c r="F104" i="18"/>
  <c r="F103" i="18"/>
  <c r="F102" i="18"/>
  <c r="F101" i="18"/>
  <c r="F100" i="18"/>
  <c r="F99" i="18"/>
  <c r="K97" i="18"/>
  <c r="J97" i="18"/>
  <c r="D97" i="18"/>
  <c r="F96" i="18"/>
  <c r="F95" i="18"/>
  <c r="F94" i="18"/>
  <c r="F93" i="18"/>
  <c r="K90" i="18"/>
  <c r="J90" i="18"/>
  <c r="D90" i="18"/>
  <c r="F89" i="18"/>
  <c r="F88" i="18"/>
  <c r="F87" i="18"/>
  <c r="F86" i="18"/>
  <c r="F85" i="18"/>
  <c r="F84" i="18"/>
  <c r="F83" i="18"/>
  <c r="F82" i="18"/>
  <c r="K80" i="18"/>
  <c r="J80" i="18"/>
  <c r="D80" i="18"/>
  <c r="F79" i="18"/>
  <c r="F78" i="18"/>
  <c r="F77" i="18"/>
  <c r="F76" i="18"/>
  <c r="F75" i="18"/>
  <c r="F74" i="18"/>
  <c r="F73" i="18"/>
  <c r="K70" i="18"/>
  <c r="J70" i="18"/>
  <c r="D70" i="18"/>
  <c r="F69" i="18"/>
  <c r="F68" i="18"/>
  <c r="F70" i="18" s="1"/>
  <c r="H70" i="18" s="1"/>
  <c r="M70" i="18" s="1"/>
  <c r="K66" i="18"/>
  <c r="J66" i="18"/>
  <c r="D66" i="18"/>
  <c r="F65" i="18"/>
  <c r="F64" i="18"/>
  <c r="F63" i="18"/>
  <c r="F62" i="18"/>
  <c r="F61" i="18"/>
  <c r="F60" i="18"/>
  <c r="F59" i="18"/>
  <c r="F58" i="18"/>
  <c r="K56" i="18"/>
  <c r="J56" i="18"/>
  <c r="D56" i="18"/>
  <c r="F55" i="18"/>
  <c r="F54" i="18"/>
  <c r="F53" i="18"/>
  <c r="D50" i="18"/>
  <c r="F49" i="18"/>
  <c r="F48" i="18"/>
  <c r="F47" i="18"/>
  <c r="F46" i="18"/>
  <c r="F45" i="18"/>
  <c r="F44" i="18"/>
  <c r="F43" i="18"/>
  <c r="K41" i="18"/>
  <c r="J41" i="18"/>
  <c r="D41" i="18"/>
  <c r="F40" i="18"/>
  <c r="F39" i="18"/>
  <c r="F38" i="18"/>
  <c r="F37" i="18"/>
  <c r="K34" i="18"/>
  <c r="J34" i="18"/>
  <c r="D34" i="18"/>
  <c r="F33" i="18"/>
  <c r="F32" i="18"/>
  <c r="F31" i="18"/>
  <c r="F30" i="18"/>
  <c r="F29" i="18"/>
  <c r="F28" i="18"/>
  <c r="K26" i="18"/>
  <c r="J26" i="18"/>
  <c r="D26" i="18"/>
  <c r="F25" i="18"/>
  <c r="F24" i="18"/>
  <c r="F23" i="18"/>
  <c r="F22" i="18"/>
  <c r="K19" i="18"/>
  <c r="J19" i="18"/>
  <c r="D19" i="18"/>
  <c r="F18" i="18"/>
  <c r="F17" i="18"/>
  <c r="F16" i="18"/>
  <c r="F15" i="18"/>
  <c r="F14" i="18"/>
  <c r="K12" i="18"/>
  <c r="J12" i="18"/>
  <c r="D12" i="18"/>
  <c r="F11" i="18"/>
  <c r="F10" i="18"/>
  <c r="F9" i="18"/>
  <c r="F8" i="18"/>
  <c r="F7" i="18"/>
  <c r="F6" i="18"/>
  <c r="N3" i="18"/>
  <c r="K3" i="18"/>
  <c r="J3" i="18"/>
  <c r="H3" i="18"/>
  <c r="G3" i="18"/>
  <c r="K278" i="17"/>
  <c r="J278" i="17"/>
  <c r="D278" i="17"/>
  <c r="F277" i="17"/>
  <c r="F276" i="17"/>
  <c r="F275" i="17"/>
  <c r="F278" i="17" s="1"/>
  <c r="K273" i="17"/>
  <c r="J273" i="17"/>
  <c r="D273" i="17"/>
  <c r="F272" i="17"/>
  <c r="F271" i="17"/>
  <c r="F270" i="17"/>
  <c r="F269" i="17"/>
  <c r="F273" i="17" s="1"/>
  <c r="K267" i="17"/>
  <c r="J267" i="17"/>
  <c r="D267" i="17"/>
  <c r="F265" i="17"/>
  <c r="F264" i="17"/>
  <c r="F263" i="17"/>
  <c r="K261" i="17"/>
  <c r="J261" i="17"/>
  <c r="D261" i="17"/>
  <c r="F260" i="17"/>
  <c r="F259" i="17"/>
  <c r="F258" i="17"/>
  <c r="F261" i="17" s="1"/>
  <c r="K256" i="17"/>
  <c r="J256" i="17"/>
  <c r="I256" i="17"/>
  <c r="D256" i="17"/>
  <c r="F255" i="17"/>
  <c r="F254" i="17"/>
  <c r="F253" i="17"/>
  <c r="F252" i="17"/>
  <c r="F251" i="17"/>
  <c r="F250" i="17"/>
  <c r="F249" i="17"/>
  <c r="F256" i="17" s="1"/>
  <c r="F248" i="17"/>
  <c r="K246" i="17"/>
  <c r="I246" i="17"/>
  <c r="J246" i="17" s="1"/>
  <c r="D246" i="17"/>
  <c r="F245" i="17"/>
  <c r="F244" i="17"/>
  <c r="F243" i="17"/>
  <c r="F242" i="17"/>
  <c r="F241" i="17"/>
  <c r="F240" i="17"/>
  <c r="F239" i="17"/>
  <c r="F238" i="17"/>
  <c r="F246" i="17" s="1"/>
  <c r="K236" i="17"/>
  <c r="J236" i="17"/>
  <c r="D236" i="17"/>
  <c r="F235" i="17"/>
  <c r="F234" i="17"/>
  <c r="F233" i="17"/>
  <c r="F232" i="17"/>
  <c r="F231" i="17"/>
  <c r="F230" i="17"/>
  <c r="F229" i="17"/>
  <c r="F236" i="17" s="1"/>
  <c r="K227" i="17"/>
  <c r="J227" i="17"/>
  <c r="D227" i="17"/>
  <c r="F226" i="17"/>
  <c r="F225" i="17"/>
  <c r="F224" i="17"/>
  <c r="F227" i="17" s="1"/>
  <c r="K222" i="17"/>
  <c r="J222" i="17"/>
  <c r="D222" i="17"/>
  <c r="F221" i="17"/>
  <c r="F220" i="17"/>
  <c r="F219" i="17"/>
  <c r="F218" i="17"/>
  <c r="F222" i="17" s="1"/>
  <c r="K215" i="17"/>
  <c r="J215" i="17"/>
  <c r="D215" i="17"/>
  <c r="F214" i="17"/>
  <c r="F213" i="17"/>
  <c r="F212" i="17"/>
  <c r="F211" i="17"/>
  <c r="F210" i="17"/>
  <c r="F209" i="17"/>
  <c r="F208" i="17"/>
  <c r="F207" i="17"/>
  <c r="F215" i="17" s="1"/>
  <c r="K205" i="17"/>
  <c r="J205" i="17"/>
  <c r="D205" i="17"/>
  <c r="F204" i="17"/>
  <c r="F203" i="17"/>
  <c r="F202" i="17"/>
  <c r="F205" i="17" s="1"/>
  <c r="K199" i="17"/>
  <c r="J199" i="17"/>
  <c r="D199" i="17"/>
  <c r="F198" i="17"/>
  <c r="F197" i="17"/>
  <c r="F196" i="17"/>
  <c r="F199" i="17" s="1"/>
  <c r="K194" i="17"/>
  <c r="J194" i="17"/>
  <c r="D194" i="17"/>
  <c r="F193" i="17"/>
  <c r="F192" i="17"/>
  <c r="F191" i="17"/>
  <c r="F190" i="17"/>
  <c r="F189" i="17"/>
  <c r="F188" i="17"/>
  <c r="F187" i="17"/>
  <c r="F194" i="17" s="1"/>
  <c r="K184" i="17"/>
  <c r="J184" i="17"/>
  <c r="D184" i="17"/>
  <c r="F183" i="17"/>
  <c r="F182" i="17"/>
  <c r="F181" i="17"/>
  <c r="F184" i="17" s="1"/>
  <c r="F180" i="17"/>
  <c r="F179" i="17"/>
  <c r="F178" i="17"/>
  <c r="K176" i="17"/>
  <c r="J176" i="17"/>
  <c r="D176" i="17"/>
  <c r="F175" i="17"/>
  <c r="F174" i="17"/>
  <c r="F173" i="17"/>
  <c r="F176" i="17" s="1"/>
  <c r="F172" i="17"/>
  <c r="K169" i="17"/>
  <c r="J169" i="17"/>
  <c r="D169" i="17"/>
  <c r="F168" i="17"/>
  <c r="F167" i="17"/>
  <c r="F166" i="17"/>
  <c r="F165" i="17"/>
  <c r="F164" i="17"/>
  <c r="F163" i="17"/>
  <c r="F162" i="17"/>
  <c r="F169" i="17" s="1"/>
  <c r="K160" i="17"/>
  <c r="J160" i="17"/>
  <c r="D160" i="17"/>
  <c r="F159" i="17"/>
  <c r="F158" i="17"/>
  <c r="F157" i="17"/>
  <c r="F156" i="17"/>
  <c r="F155" i="17"/>
  <c r="F160" i="17" s="1"/>
  <c r="K152" i="17"/>
  <c r="J152" i="17"/>
  <c r="D152" i="17"/>
  <c r="F151" i="17"/>
  <c r="F152" i="17" s="1"/>
  <c r="F150" i="17"/>
  <c r="K148" i="17"/>
  <c r="J148" i="17"/>
  <c r="D148" i="17"/>
  <c r="F147" i="17"/>
  <c r="F146" i="17"/>
  <c r="F145" i="17"/>
  <c r="F144" i="17"/>
  <c r="F143" i="17"/>
  <c r="F142" i="17"/>
  <c r="F141" i="17"/>
  <c r="F148" i="17" s="1"/>
  <c r="F140" i="17"/>
  <c r="K138" i="17"/>
  <c r="J138" i="17"/>
  <c r="D138" i="17"/>
  <c r="F137" i="17"/>
  <c r="F136" i="17"/>
  <c r="F135" i="17"/>
  <c r="F134" i="17"/>
  <c r="F133" i="17"/>
  <c r="F132" i="17"/>
  <c r="F131" i="17"/>
  <c r="F138" i="17" s="1"/>
  <c r="L128" i="17"/>
  <c r="N128" i="17" s="1"/>
  <c r="O128" i="17" s="1"/>
  <c r="K128" i="17"/>
  <c r="J128" i="17"/>
  <c r="G128" i="17"/>
  <c r="D128" i="17"/>
  <c r="F127" i="17"/>
  <c r="F126" i="17"/>
  <c r="F125" i="17"/>
  <c r="F124" i="17"/>
  <c r="F123" i="17"/>
  <c r="F122" i="17"/>
  <c r="F128" i="17" s="1"/>
  <c r="H128" i="17" s="1"/>
  <c r="M128" i="17" s="1"/>
  <c r="L120" i="17"/>
  <c r="N120" i="17" s="1"/>
  <c r="O120" i="17" s="1"/>
  <c r="K120" i="17"/>
  <c r="J120" i="17"/>
  <c r="G120" i="17"/>
  <c r="D120" i="17"/>
  <c r="F119" i="17"/>
  <c r="F118" i="17"/>
  <c r="F117" i="17"/>
  <c r="F116" i="17"/>
  <c r="F115" i="17"/>
  <c r="F114" i="17"/>
  <c r="F120" i="17" s="1"/>
  <c r="H120" i="17" s="1"/>
  <c r="M120" i="17" s="1"/>
  <c r="K111" i="17"/>
  <c r="J111" i="17"/>
  <c r="D111" i="17"/>
  <c r="F110" i="17"/>
  <c r="F109" i="17"/>
  <c r="F111" i="17" s="1"/>
  <c r="H111" i="17" s="1"/>
  <c r="M111" i="17" s="1"/>
  <c r="K107" i="17"/>
  <c r="J107" i="17"/>
  <c r="D107" i="17"/>
  <c r="F106" i="17"/>
  <c r="F105" i="17"/>
  <c r="F104" i="17"/>
  <c r="F103" i="17"/>
  <c r="F102" i="17"/>
  <c r="F101" i="17"/>
  <c r="F100" i="17"/>
  <c r="F99" i="17"/>
  <c r="K97" i="17"/>
  <c r="J97" i="17"/>
  <c r="D97" i="17"/>
  <c r="F96" i="17"/>
  <c r="F95" i="17"/>
  <c r="F94" i="17"/>
  <c r="F93" i="17"/>
  <c r="F97" i="17" s="1"/>
  <c r="K90" i="17"/>
  <c r="J90" i="17"/>
  <c r="D90" i="17"/>
  <c r="F89" i="17"/>
  <c r="F88" i="17"/>
  <c r="F87" i="17"/>
  <c r="F86" i="17"/>
  <c r="F85" i="17"/>
  <c r="F84" i="17"/>
  <c r="F83" i="17"/>
  <c r="F82" i="17"/>
  <c r="K80" i="17"/>
  <c r="J80" i="17"/>
  <c r="D80" i="17"/>
  <c r="F79" i="17"/>
  <c r="F78" i="17"/>
  <c r="F77" i="17"/>
  <c r="F76" i="17"/>
  <c r="F75" i="17"/>
  <c r="F74" i="17"/>
  <c r="F73" i="17"/>
  <c r="K70" i="17"/>
  <c r="J70" i="17"/>
  <c r="F70" i="17"/>
  <c r="D70" i="17"/>
  <c r="F69" i="17"/>
  <c r="F68" i="17"/>
  <c r="K66" i="17"/>
  <c r="J66" i="17"/>
  <c r="D66" i="17"/>
  <c r="F65" i="17"/>
  <c r="F64" i="17"/>
  <c r="F63" i="17"/>
  <c r="F62" i="17"/>
  <c r="F61" i="17"/>
  <c r="F60" i="17"/>
  <c r="F59" i="17"/>
  <c r="F66" i="17" s="1"/>
  <c r="F58" i="17"/>
  <c r="K56" i="17"/>
  <c r="J56" i="17"/>
  <c r="D56" i="17"/>
  <c r="F55" i="17"/>
  <c r="F54" i="17"/>
  <c r="F53" i="17"/>
  <c r="K50" i="17"/>
  <c r="J50" i="17"/>
  <c r="D50" i="17"/>
  <c r="F49" i="17"/>
  <c r="F48" i="17"/>
  <c r="F47" i="17"/>
  <c r="F46" i="17"/>
  <c r="F45" i="17"/>
  <c r="F44" i="17"/>
  <c r="F43" i="17"/>
  <c r="F50" i="17" s="1"/>
  <c r="K41" i="17"/>
  <c r="J41" i="17"/>
  <c r="D41" i="17"/>
  <c r="F40" i="17"/>
  <c r="F39" i="17"/>
  <c r="F38" i="17"/>
  <c r="F41" i="17" s="1"/>
  <c r="F37" i="17"/>
  <c r="K34" i="17"/>
  <c r="J34" i="17"/>
  <c r="D34" i="17"/>
  <c r="F33" i="17"/>
  <c r="F32" i="17"/>
  <c r="F31" i="17"/>
  <c r="F30" i="17"/>
  <c r="F29" i="17"/>
  <c r="F34" i="17" s="1"/>
  <c r="G34" i="17" s="1"/>
  <c r="L34" i="17" s="1"/>
  <c r="F28" i="17"/>
  <c r="K26" i="17"/>
  <c r="J26" i="17"/>
  <c r="D26" i="17"/>
  <c r="F25" i="17"/>
  <c r="F24" i="17"/>
  <c r="F23" i="17"/>
  <c r="F26" i="17" s="1"/>
  <c r="G26" i="17" s="1"/>
  <c r="L26" i="17" s="1"/>
  <c r="F22" i="17"/>
  <c r="K19" i="17"/>
  <c r="J19" i="17"/>
  <c r="D19" i="17"/>
  <c r="F18" i="17"/>
  <c r="F17" i="17"/>
  <c r="F16" i="17"/>
  <c r="F19" i="17" s="1"/>
  <c r="F15" i="17"/>
  <c r="F14" i="17"/>
  <c r="K12" i="17"/>
  <c r="J12" i="17"/>
  <c r="D12" i="17"/>
  <c r="F11" i="17"/>
  <c r="F10" i="17"/>
  <c r="F9" i="17"/>
  <c r="F8" i="17"/>
  <c r="F7" i="17"/>
  <c r="F6" i="17"/>
  <c r="N3" i="17"/>
  <c r="K3" i="17"/>
  <c r="J3" i="17"/>
  <c r="H3" i="17"/>
  <c r="G3" i="17"/>
  <c r="K278" i="16"/>
  <c r="J278" i="16"/>
  <c r="D278" i="16"/>
  <c r="F277" i="16"/>
  <c r="F276" i="16"/>
  <c r="F275" i="16"/>
  <c r="F278" i="16" s="1"/>
  <c r="K273" i="16"/>
  <c r="J273" i="16"/>
  <c r="D273" i="16"/>
  <c r="F272" i="16"/>
  <c r="F271" i="16"/>
  <c r="F270" i="16"/>
  <c r="F269" i="16"/>
  <c r="K267" i="16"/>
  <c r="J267" i="16"/>
  <c r="D267" i="16"/>
  <c r="F265" i="16"/>
  <c r="F264" i="16"/>
  <c r="F263" i="16"/>
  <c r="F267" i="16" s="1"/>
  <c r="K261" i="16"/>
  <c r="J261" i="16"/>
  <c r="D261" i="16"/>
  <c r="F260" i="16"/>
  <c r="F259" i="16"/>
  <c r="F258" i="16"/>
  <c r="K256" i="16"/>
  <c r="J256" i="16"/>
  <c r="I256" i="16"/>
  <c r="D256" i="16"/>
  <c r="F255" i="16"/>
  <c r="F254" i="16"/>
  <c r="F253" i="16"/>
  <c r="F252" i="16"/>
  <c r="F251" i="16"/>
  <c r="F250" i="16"/>
  <c r="F249" i="16"/>
  <c r="F256" i="16" s="1"/>
  <c r="F248" i="16"/>
  <c r="K246" i="16"/>
  <c r="I246" i="16"/>
  <c r="J246" i="16" s="1"/>
  <c r="D246" i="16"/>
  <c r="F245" i="16"/>
  <c r="F244" i="16"/>
  <c r="F243" i="16"/>
  <c r="F242" i="16"/>
  <c r="F241" i="16"/>
  <c r="F240" i="16"/>
  <c r="F239" i="16"/>
  <c r="F238" i="16"/>
  <c r="F246" i="16" s="1"/>
  <c r="K236" i="16"/>
  <c r="J236" i="16"/>
  <c r="D236" i="16"/>
  <c r="F235" i="16"/>
  <c r="F234" i="16"/>
  <c r="F233" i="16"/>
  <c r="F232" i="16"/>
  <c r="F231" i="16"/>
  <c r="F230" i="16"/>
  <c r="F229" i="16"/>
  <c r="F236" i="16" s="1"/>
  <c r="K227" i="16"/>
  <c r="J227" i="16"/>
  <c r="D227" i="16"/>
  <c r="F226" i="16"/>
  <c r="F225" i="16"/>
  <c r="F224" i="16"/>
  <c r="F227" i="16" s="1"/>
  <c r="K222" i="16"/>
  <c r="J222" i="16"/>
  <c r="D222" i="16"/>
  <c r="F221" i="16"/>
  <c r="F220" i="16"/>
  <c r="F219" i="16"/>
  <c r="F218" i="16"/>
  <c r="F222" i="16" s="1"/>
  <c r="K215" i="16"/>
  <c r="J215" i="16"/>
  <c r="D215" i="16"/>
  <c r="F214" i="16"/>
  <c r="F213" i="16"/>
  <c r="F212" i="16"/>
  <c r="F211" i="16"/>
  <c r="F210" i="16"/>
  <c r="F209" i="16"/>
  <c r="F208" i="16"/>
  <c r="F207" i="16"/>
  <c r="F215" i="16" s="1"/>
  <c r="K205" i="16"/>
  <c r="J205" i="16"/>
  <c r="D205" i="16"/>
  <c r="F204" i="16"/>
  <c r="F203" i="16"/>
  <c r="F202" i="16"/>
  <c r="F205" i="16" s="1"/>
  <c r="K199" i="16"/>
  <c r="J199" i="16"/>
  <c r="D199" i="16"/>
  <c r="F198" i="16"/>
  <c r="F197" i="16"/>
  <c r="F196" i="16"/>
  <c r="F199" i="16" s="1"/>
  <c r="K194" i="16"/>
  <c r="J194" i="16"/>
  <c r="D194" i="16"/>
  <c r="F193" i="16"/>
  <c r="F192" i="16"/>
  <c r="F191" i="16"/>
  <c r="F190" i="16"/>
  <c r="F189" i="16"/>
  <c r="F188" i="16"/>
  <c r="F187" i="16"/>
  <c r="F194" i="16" s="1"/>
  <c r="K184" i="16"/>
  <c r="J184" i="16"/>
  <c r="D184" i="16"/>
  <c r="F183" i="16"/>
  <c r="F182" i="16"/>
  <c r="F181" i="16"/>
  <c r="F184" i="16" s="1"/>
  <c r="F180" i="16"/>
  <c r="F179" i="16"/>
  <c r="F178" i="16"/>
  <c r="K176" i="16"/>
  <c r="J176" i="16"/>
  <c r="D176" i="16"/>
  <c r="F175" i="16"/>
  <c r="F174" i="16"/>
  <c r="F173" i="16"/>
  <c r="F176" i="16" s="1"/>
  <c r="F172" i="16"/>
  <c r="K169" i="16"/>
  <c r="J169" i="16"/>
  <c r="D169" i="16"/>
  <c r="F168" i="16"/>
  <c r="F167" i="16"/>
  <c r="F166" i="16"/>
  <c r="F165" i="16"/>
  <c r="F164" i="16"/>
  <c r="F163" i="16"/>
  <c r="F162" i="16"/>
  <c r="F169" i="16" s="1"/>
  <c r="K160" i="16"/>
  <c r="J160" i="16"/>
  <c r="D160" i="16"/>
  <c r="F159" i="16"/>
  <c r="F158" i="16"/>
  <c r="F157" i="16"/>
  <c r="F156" i="16"/>
  <c r="F155" i="16"/>
  <c r="F160" i="16" s="1"/>
  <c r="K152" i="16"/>
  <c r="J152" i="16"/>
  <c r="D152" i="16"/>
  <c r="F151" i="16"/>
  <c r="F150" i="16"/>
  <c r="K148" i="16"/>
  <c r="J148" i="16"/>
  <c r="D148" i="16"/>
  <c r="F147" i="16"/>
  <c r="F146" i="16"/>
  <c r="F145" i="16"/>
  <c r="F144" i="16"/>
  <c r="F143" i="16"/>
  <c r="F142" i="16"/>
  <c r="F141" i="16"/>
  <c r="F148" i="16" s="1"/>
  <c r="F140" i="16"/>
  <c r="K138" i="16"/>
  <c r="J138" i="16"/>
  <c r="D138" i="16"/>
  <c r="F137" i="16"/>
  <c r="F136" i="16"/>
  <c r="F135" i="16"/>
  <c r="F134" i="16"/>
  <c r="F133" i="16"/>
  <c r="F132" i="16"/>
  <c r="F131" i="16"/>
  <c r="F138" i="16" s="1"/>
  <c r="K128" i="16"/>
  <c r="J128" i="16"/>
  <c r="D128" i="16"/>
  <c r="F127" i="16"/>
  <c r="F126" i="16"/>
  <c r="F125" i="16"/>
  <c r="F124" i="16"/>
  <c r="F123" i="16"/>
  <c r="F122" i="16"/>
  <c r="F128" i="16" s="1"/>
  <c r="K120" i="16"/>
  <c r="J120" i="16"/>
  <c r="D120" i="16"/>
  <c r="F119" i="16"/>
  <c r="F118" i="16"/>
  <c r="F117" i="16"/>
  <c r="F116" i="16"/>
  <c r="F115" i="16"/>
  <c r="F114" i="16"/>
  <c r="F120" i="16" s="1"/>
  <c r="K111" i="16"/>
  <c r="J111" i="16"/>
  <c r="D111" i="16"/>
  <c r="F110" i="16"/>
  <c r="F109" i="16"/>
  <c r="K107" i="16"/>
  <c r="J107" i="16"/>
  <c r="D107" i="16"/>
  <c r="F106" i="16"/>
  <c r="F105" i="16"/>
  <c r="F104" i="16"/>
  <c r="F103" i="16"/>
  <c r="F102" i="16"/>
  <c r="F101" i="16"/>
  <c r="F100" i="16"/>
  <c r="F99" i="16"/>
  <c r="F107" i="16" s="1"/>
  <c r="K97" i="16"/>
  <c r="J97" i="16"/>
  <c r="D97" i="16"/>
  <c r="F96" i="16"/>
  <c r="F95" i="16"/>
  <c r="F94" i="16"/>
  <c r="F93" i="16"/>
  <c r="F97" i="16" s="1"/>
  <c r="K90" i="16"/>
  <c r="J90" i="16"/>
  <c r="D90" i="16"/>
  <c r="F89" i="16"/>
  <c r="F88" i="16"/>
  <c r="F87" i="16"/>
  <c r="F86" i="16"/>
  <c r="F85" i="16"/>
  <c r="F84" i="16"/>
  <c r="F83" i="16"/>
  <c r="F82" i="16"/>
  <c r="F90" i="16" s="1"/>
  <c r="K80" i="16"/>
  <c r="J80" i="16"/>
  <c r="D80" i="16"/>
  <c r="F79" i="16"/>
  <c r="F78" i="16"/>
  <c r="F77" i="16"/>
  <c r="F76" i="16"/>
  <c r="F75" i="16"/>
  <c r="F74" i="16"/>
  <c r="F73" i="16"/>
  <c r="F80" i="16" s="1"/>
  <c r="K70" i="16"/>
  <c r="J70" i="16"/>
  <c r="D70" i="16"/>
  <c r="F69" i="16"/>
  <c r="F70" i="16" s="1"/>
  <c r="H70" i="16" s="1"/>
  <c r="M70" i="16" s="1"/>
  <c r="F68" i="16"/>
  <c r="K66" i="16"/>
  <c r="J66" i="16"/>
  <c r="D66" i="16"/>
  <c r="F65" i="16"/>
  <c r="F64" i="16"/>
  <c r="F63" i="16"/>
  <c r="F62" i="16"/>
  <c r="F61" i="16"/>
  <c r="F60" i="16"/>
  <c r="F59" i="16"/>
  <c r="F66" i="16" s="1"/>
  <c r="F58" i="16"/>
  <c r="K56" i="16"/>
  <c r="J56" i="16"/>
  <c r="D56" i="16"/>
  <c r="F55" i="16"/>
  <c r="F54" i="16"/>
  <c r="F53" i="16"/>
  <c r="F56" i="16" s="1"/>
  <c r="K50" i="16"/>
  <c r="J50" i="16"/>
  <c r="D50" i="16"/>
  <c r="F49" i="16"/>
  <c r="F48" i="16"/>
  <c r="F47" i="16"/>
  <c r="F46" i="16"/>
  <c r="F45" i="16"/>
  <c r="F44" i="16"/>
  <c r="F43" i="16"/>
  <c r="F50" i="16" s="1"/>
  <c r="K41" i="16"/>
  <c r="J41" i="16"/>
  <c r="D41" i="16"/>
  <c r="F40" i="16"/>
  <c r="F39" i="16"/>
  <c r="F38" i="16"/>
  <c r="F41" i="16" s="1"/>
  <c r="F37" i="16"/>
  <c r="K34" i="16"/>
  <c r="J34" i="16"/>
  <c r="D34" i="16"/>
  <c r="F33" i="16"/>
  <c r="F32" i="16"/>
  <c r="F31" i="16"/>
  <c r="F30" i="16"/>
  <c r="F29" i="16"/>
  <c r="F28" i="16"/>
  <c r="F34" i="16" s="1"/>
  <c r="K26" i="16"/>
  <c r="J26" i="16"/>
  <c r="D26" i="16"/>
  <c r="F25" i="16"/>
  <c r="F24" i="16"/>
  <c r="F23" i="16"/>
  <c r="F26" i="16" s="1"/>
  <c r="F22" i="16"/>
  <c r="K19" i="16"/>
  <c r="J19" i="16"/>
  <c r="D19" i="16"/>
  <c r="F18" i="16"/>
  <c r="F17" i="16"/>
  <c r="F16" i="16"/>
  <c r="F19" i="16" s="1"/>
  <c r="F15" i="16"/>
  <c r="F14" i="16"/>
  <c r="K12" i="16"/>
  <c r="K280" i="16" s="1"/>
  <c r="J12" i="16"/>
  <c r="J280" i="16" s="1"/>
  <c r="D12" i="16"/>
  <c r="F11" i="16"/>
  <c r="F10" i="16"/>
  <c r="F9" i="16"/>
  <c r="F8" i="16"/>
  <c r="F7" i="16"/>
  <c r="F6" i="16"/>
  <c r="N3" i="16"/>
  <c r="K3" i="16"/>
  <c r="J3" i="16"/>
  <c r="H3" i="16"/>
  <c r="G3" i="16"/>
  <c r="F115" i="15"/>
  <c r="F116" i="15"/>
  <c r="F117" i="15"/>
  <c r="F118" i="15"/>
  <c r="F119" i="15"/>
  <c r="I256" i="15"/>
  <c r="J256" i="15" s="1"/>
  <c r="D227" i="15"/>
  <c r="F226" i="15"/>
  <c r="F173" i="15"/>
  <c r="F174" i="15"/>
  <c r="F175" i="15"/>
  <c r="F134" i="15"/>
  <c r="F75" i="15"/>
  <c r="D41" i="15"/>
  <c r="F37" i="15"/>
  <c r="I246" i="15"/>
  <c r="J246" i="15" s="1"/>
  <c r="F83" i="15"/>
  <c r="F61" i="15"/>
  <c r="K278" i="15"/>
  <c r="J278" i="15"/>
  <c r="D278" i="15"/>
  <c r="F277" i="15"/>
  <c r="F276" i="15"/>
  <c r="F275" i="15"/>
  <c r="K273" i="15"/>
  <c r="J273" i="15"/>
  <c r="D273" i="15"/>
  <c r="F272" i="15"/>
  <c r="F271" i="15"/>
  <c r="F270" i="15"/>
  <c r="F269" i="15"/>
  <c r="K267" i="15"/>
  <c r="J267" i="15"/>
  <c r="D267" i="15"/>
  <c r="F265" i="15"/>
  <c r="F264" i="15"/>
  <c r="F263" i="15"/>
  <c r="K261" i="15"/>
  <c r="J261" i="15"/>
  <c r="D261" i="15"/>
  <c r="F260" i="15"/>
  <c r="F259" i="15"/>
  <c r="F258" i="15"/>
  <c r="D256" i="15"/>
  <c r="F255" i="15"/>
  <c r="F254" i="15"/>
  <c r="F253" i="15"/>
  <c r="F252" i="15"/>
  <c r="F251" i="15"/>
  <c r="F250" i="15"/>
  <c r="F249" i="15"/>
  <c r="F248" i="15"/>
  <c r="D246" i="15"/>
  <c r="F245" i="15"/>
  <c r="F244" i="15"/>
  <c r="F243" i="15"/>
  <c r="F242" i="15"/>
  <c r="F241" i="15"/>
  <c r="F240" i="15"/>
  <c r="F239" i="15"/>
  <c r="F238" i="15"/>
  <c r="K236" i="15"/>
  <c r="J236" i="15"/>
  <c r="D236" i="15"/>
  <c r="F235" i="15"/>
  <c r="F234" i="15"/>
  <c r="F233" i="15"/>
  <c r="F232" i="15"/>
  <c r="F231" i="15"/>
  <c r="F230" i="15"/>
  <c r="F229" i="15"/>
  <c r="K227" i="15"/>
  <c r="J227" i="15"/>
  <c r="F225" i="15"/>
  <c r="F224" i="15"/>
  <c r="F227" i="15" s="1"/>
  <c r="K222" i="15"/>
  <c r="J222" i="15"/>
  <c r="D222" i="15"/>
  <c r="F221" i="15"/>
  <c r="F220" i="15"/>
  <c r="F219" i="15"/>
  <c r="F218" i="15"/>
  <c r="K215" i="15"/>
  <c r="J215" i="15"/>
  <c r="D215" i="15"/>
  <c r="F214" i="15"/>
  <c r="F213" i="15"/>
  <c r="F212" i="15"/>
  <c r="F211" i="15"/>
  <c r="F210" i="15"/>
  <c r="F209" i="15"/>
  <c r="F208" i="15"/>
  <c r="F207" i="15"/>
  <c r="K205" i="15"/>
  <c r="J205" i="15"/>
  <c r="D205" i="15"/>
  <c r="F204" i="15"/>
  <c r="F203" i="15"/>
  <c r="F202" i="15"/>
  <c r="K199" i="15"/>
  <c r="J199" i="15"/>
  <c r="D199" i="15"/>
  <c r="F198" i="15"/>
  <c r="F197" i="15"/>
  <c r="F196" i="15"/>
  <c r="K194" i="15"/>
  <c r="J194" i="15"/>
  <c r="D194" i="15"/>
  <c r="F193" i="15"/>
  <c r="F192" i="15"/>
  <c r="F191" i="15"/>
  <c r="F190" i="15"/>
  <c r="F189" i="15"/>
  <c r="F188" i="15"/>
  <c r="F187" i="15"/>
  <c r="K184" i="15"/>
  <c r="J184" i="15"/>
  <c r="D184" i="15"/>
  <c r="F183" i="15"/>
  <c r="F182" i="15"/>
  <c r="F181" i="15"/>
  <c r="F180" i="15"/>
  <c r="F179" i="15"/>
  <c r="F178" i="15"/>
  <c r="K176" i="15"/>
  <c r="J176" i="15"/>
  <c r="D176" i="15"/>
  <c r="F172" i="15"/>
  <c r="K169" i="15"/>
  <c r="J169" i="15"/>
  <c r="D169" i="15"/>
  <c r="F168" i="15"/>
  <c r="F167" i="15"/>
  <c r="F166" i="15"/>
  <c r="F165" i="15"/>
  <c r="F164" i="15"/>
  <c r="F163" i="15"/>
  <c r="F162" i="15"/>
  <c r="K160" i="15"/>
  <c r="J160" i="15"/>
  <c r="D160" i="15"/>
  <c r="F159" i="15"/>
  <c r="F158" i="15"/>
  <c r="F157" i="15"/>
  <c r="F156" i="15"/>
  <c r="F155" i="15"/>
  <c r="K152" i="15"/>
  <c r="J152" i="15"/>
  <c r="D152" i="15"/>
  <c r="F151" i="15"/>
  <c r="F150" i="15"/>
  <c r="K148" i="15"/>
  <c r="J148" i="15"/>
  <c r="D148" i="15"/>
  <c r="F147" i="15"/>
  <c r="F146" i="15"/>
  <c r="F145" i="15"/>
  <c r="F144" i="15"/>
  <c r="F143" i="15"/>
  <c r="F142" i="15"/>
  <c r="F141" i="15"/>
  <c r="F140" i="15"/>
  <c r="K138" i="15"/>
  <c r="J138" i="15"/>
  <c r="D138" i="15"/>
  <c r="F137" i="15"/>
  <c r="F136" i="15"/>
  <c r="F135" i="15"/>
  <c r="F133" i="15"/>
  <c r="F132" i="15"/>
  <c r="F131" i="15"/>
  <c r="K128" i="15"/>
  <c r="J128" i="15"/>
  <c r="D128" i="15"/>
  <c r="F127" i="15"/>
  <c r="F126" i="15"/>
  <c r="F125" i="15"/>
  <c r="F124" i="15"/>
  <c r="F123" i="15"/>
  <c r="F122" i="15"/>
  <c r="K120" i="15"/>
  <c r="J120" i="15"/>
  <c r="D120" i="15"/>
  <c r="F114" i="15"/>
  <c r="K111" i="15"/>
  <c r="J111" i="15"/>
  <c r="D111" i="15"/>
  <c r="F110" i="15"/>
  <c r="F109" i="15"/>
  <c r="K107" i="15"/>
  <c r="J107" i="15"/>
  <c r="D107" i="15"/>
  <c r="F106" i="15"/>
  <c r="F105" i="15"/>
  <c r="F104" i="15"/>
  <c r="F103" i="15"/>
  <c r="F102" i="15"/>
  <c r="F101" i="15"/>
  <c r="F100" i="15"/>
  <c r="F99" i="15"/>
  <c r="K97" i="15"/>
  <c r="J97" i="15"/>
  <c r="D97" i="15"/>
  <c r="F96" i="15"/>
  <c r="F95" i="15"/>
  <c r="F94" i="15"/>
  <c r="F93" i="15"/>
  <c r="K90" i="15"/>
  <c r="J90" i="15"/>
  <c r="D90" i="15"/>
  <c r="F89" i="15"/>
  <c r="F88" i="15"/>
  <c r="F87" i="15"/>
  <c r="F86" i="15"/>
  <c r="F85" i="15"/>
  <c r="F84" i="15"/>
  <c r="F82" i="15"/>
  <c r="K80" i="15"/>
  <c r="J80" i="15"/>
  <c r="D80" i="15"/>
  <c r="F79" i="15"/>
  <c r="F78" i="15"/>
  <c r="F77" i="15"/>
  <c r="F76" i="15"/>
  <c r="F74" i="15"/>
  <c r="F73" i="15"/>
  <c r="K70" i="15"/>
  <c r="J70" i="15"/>
  <c r="D70" i="15"/>
  <c r="F69" i="15"/>
  <c r="F68" i="15"/>
  <c r="K66" i="15"/>
  <c r="J66" i="15"/>
  <c r="D66" i="15"/>
  <c r="F65" i="15"/>
  <c r="F64" i="15"/>
  <c r="F63" i="15"/>
  <c r="F62" i="15"/>
  <c r="F60" i="15"/>
  <c r="F59" i="15"/>
  <c r="F58" i="15"/>
  <c r="K56" i="15"/>
  <c r="J56" i="15"/>
  <c r="D56" i="15"/>
  <c r="F55" i="15"/>
  <c r="F54" i="15"/>
  <c r="F53" i="15"/>
  <c r="K50" i="15"/>
  <c r="J50" i="15"/>
  <c r="D50" i="15"/>
  <c r="F49" i="15"/>
  <c r="F48" i="15"/>
  <c r="F47" i="15"/>
  <c r="F46" i="15"/>
  <c r="F45" i="15"/>
  <c r="F44" i="15"/>
  <c r="F43" i="15"/>
  <c r="K41" i="15"/>
  <c r="J41" i="15"/>
  <c r="F40" i="15"/>
  <c r="F39" i="15"/>
  <c r="F38" i="15"/>
  <c r="K34" i="15"/>
  <c r="J34" i="15"/>
  <c r="D34" i="15"/>
  <c r="F33" i="15"/>
  <c r="F32" i="15"/>
  <c r="F31" i="15"/>
  <c r="F30" i="15"/>
  <c r="F29" i="15"/>
  <c r="F28" i="15"/>
  <c r="K26" i="15"/>
  <c r="J26" i="15"/>
  <c r="D26" i="15"/>
  <c r="F25" i="15"/>
  <c r="F24" i="15"/>
  <c r="F23" i="15"/>
  <c r="F22" i="15"/>
  <c r="K19" i="15"/>
  <c r="J19" i="15"/>
  <c r="D19" i="15"/>
  <c r="F18" i="15"/>
  <c r="F17" i="15"/>
  <c r="F16" i="15"/>
  <c r="F15" i="15"/>
  <c r="F14" i="15"/>
  <c r="K12" i="15"/>
  <c r="J12" i="15"/>
  <c r="D12" i="15"/>
  <c r="F11" i="15"/>
  <c r="F10" i="15"/>
  <c r="F9" i="15"/>
  <c r="F8" i="15"/>
  <c r="F7" i="15"/>
  <c r="F6" i="15"/>
  <c r="N3" i="15"/>
  <c r="K3" i="15"/>
  <c r="J3" i="15"/>
  <c r="H3" i="15"/>
  <c r="G3" i="15"/>
  <c r="F261" i="18" l="1"/>
  <c r="H261" i="18" s="1"/>
  <c r="M261" i="18" s="1"/>
  <c r="F111" i="18"/>
  <c r="G111" i="18" s="1"/>
  <c r="L111" i="18" s="1"/>
  <c r="M148" i="19"/>
  <c r="M261" i="19"/>
  <c r="M278" i="19"/>
  <c r="M56" i="19"/>
  <c r="L273" i="19"/>
  <c r="L34" i="19"/>
  <c r="L111" i="19"/>
  <c r="N111" i="19" s="1"/>
  <c r="O111" i="19" s="1"/>
  <c r="H107" i="19"/>
  <c r="M107" i="19" s="1"/>
  <c r="G107" i="19"/>
  <c r="L107" i="19" s="1"/>
  <c r="H176" i="19"/>
  <c r="M176" i="19" s="1"/>
  <c r="G176" i="19"/>
  <c r="L176" i="19" s="1"/>
  <c r="H205" i="19"/>
  <c r="M205" i="19" s="1"/>
  <c r="G205" i="19"/>
  <c r="L205" i="19" s="1"/>
  <c r="H41" i="19"/>
  <c r="M41" i="19" s="1"/>
  <c r="G41" i="19"/>
  <c r="L41" i="19" s="1"/>
  <c r="H160" i="19"/>
  <c r="M160" i="19" s="1"/>
  <c r="G160" i="19"/>
  <c r="L160" i="19" s="1"/>
  <c r="H184" i="19"/>
  <c r="M184" i="19" s="1"/>
  <c r="G184" i="19"/>
  <c r="L184" i="19" s="1"/>
  <c r="H236" i="19"/>
  <c r="M236" i="19" s="1"/>
  <c r="G236" i="19"/>
  <c r="L236" i="19" s="1"/>
  <c r="H267" i="19"/>
  <c r="M267" i="19" s="1"/>
  <c r="G267" i="19"/>
  <c r="L267" i="19" s="1"/>
  <c r="H19" i="19"/>
  <c r="M19" i="19" s="1"/>
  <c r="G19" i="19"/>
  <c r="L19" i="19" s="1"/>
  <c r="H90" i="19"/>
  <c r="M90" i="19" s="1"/>
  <c r="G90" i="19"/>
  <c r="L90" i="19" s="1"/>
  <c r="H199" i="19"/>
  <c r="M199" i="19" s="1"/>
  <c r="G199" i="19"/>
  <c r="L199" i="19" s="1"/>
  <c r="H222" i="19"/>
  <c r="M222" i="19" s="1"/>
  <c r="G222" i="19"/>
  <c r="L222" i="19" s="1"/>
  <c r="H256" i="19"/>
  <c r="M256" i="19" s="1"/>
  <c r="G256" i="19"/>
  <c r="H50" i="19"/>
  <c r="M50" i="19" s="1"/>
  <c r="G50" i="19"/>
  <c r="H66" i="19"/>
  <c r="M66" i="19" s="1"/>
  <c r="G66" i="19"/>
  <c r="L66" i="19" s="1"/>
  <c r="H138" i="19"/>
  <c r="M138" i="19" s="1"/>
  <c r="G138" i="19"/>
  <c r="L138" i="19" s="1"/>
  <c r="G56" i="19"/>
  <c r="L56" i="19" s="1"/>
  <c r="N56" i="19" s="1"/>
  <c r="O56" i="19" s="1"/>
  <c r="H80" i="19"/>
  <c r="M80" i="19" s="1"/>
  <c r="N80" i="19" s="1"/>
  <c r="O80" i="19" s="1"/>
  <c r="H169" i="19"/>
  <c r="H227" i="19"/>
  <c r="K246" i="19"/>
  <c r="J246" i="19"/>
  <c r="G278" i="19"/>
  <c r="L278" i="19" s="1"/>
  <c r="N278" i="19" s="1"/>
  <c r="O278" i="19" s="1"/>
  <c r="F12" i="19"/>
  <c r="J50" i="19"/>
  <c r="K169" i="19"/>
  <c r="J169" i="19"/>
  <c r="L169" i="19" s="1"/>
  <c r="K227" i="19"/>
  <c r="J227" i="19"/>
  <c r="L227" i="19" s="1"/>
  <c r="G261" i="19"/>
  <c r="L261" i="19" s="1"/>
  <c r="I280" i="19"/>
  <c r="F26" i="19"/>
  <c r="F97" i="19"/>
  <c r="K128" i="19"/>
  <c r="J128" i="19"/>
  <c r="L152" i="19"/>
  <c r="N152" i="19" s="1"/>
  <c r="O152" i="19" s="1"/>
  <c r="F194" i="19"/>
  <c r="F246" i="19"/>
  <c r="J256" i="19"/>
  <c r="H34" i="19"/>
  <c r="M34" i="19" s="1"/>
  <c r="N34" i="19" s="1"/>
  <c r="O34" i="19" s="1"/>
  <c r="H70" i="19"/>
  <c r="M70" i="19" s="1"/>
  <c r="G70" i="19"/>
  <c r="L70" i="19" s="1"/>
  <c r="F120" i="19"/>
  <c r="F128" i="19"/>
  <c r="L148" i="19"/>
  <c r="N148" i="19" s="1"/>
  <c r="O148" i="19" s="1"/>
  <c r="F215" i="19"/>
  <c r="N273" i="19"/>
  <c r="O273" i="19" s="1"/>
  <c r="J50" i="18"/>
  <c r="F278" i="18"/>
  <c r="H278" i="18" s="1"/>
  <c r="M278" i="18" s="1"/>
  <c r="F267" i="18"/>
  <c r="H267" i="18" s="1"/>
  <c r="M267" i="18" s="1"/>
  <c r="F256" i="18"/>
  <c r="H256" i="18" s="1"/>
  <c r="M256" i="18" s="1"/>
  <c r="F246" i="18"/>
  <c r="H246" i="18" s="1"/>
  <c r="M246" i="18" s="1"/>
  <c r="D280" i="18"/>
  <c r="F236" i="18"/>
  <c r="G236" i="18" s="1"/>
  <c r="L236" i="18" s="1"/>
  <c r="F227" i="18"/>
  <c r="H227" i="18" s="1"/>
  <c r="M227" i="18" s="1"/>
  <c r="F222" i="18"/>
  <c r="H222" i="18" s="1"/>
  <c r="M222" i="18" s="1"/>
  <c r="F215" i="18"/>
  <c r="F205" i="18"/>
  <c r="H205" i="18" s="1"/>
  <c r="M205" i="18" s="1"/>
  <c r="F194" i="18"/>
  <c r="F184" i="18"/>
  <c r="H184" i="18" s="1"/>
  <c r="M184" i="18" s="1"/>
  <c r="F176" i="18"/>
  <c r="F169" i="18"/>
  <c r="H169" i="18" s="1"/>
  <c r="M169" i="18" s="1"/>
  <c r="F160" i="18"/>
  <c r="H160" i="18" s="1"/>
  <c r="M160" i="18" s="1"/>
  <c r="F152" i="18"/>
  <c r="G152" i="18" s="1"/>
  <c r="L152" i="18" s="1"/>
  <c r="F148" i="18"/>
  <c r="G148" i="18" s="1"/>
  <c r="L148" i="18" s="1"/>
  <c r="K280" i="18"/>
  <c r="F138" i="18"/>
  <c r="H138" i="18" s="1"/>
  <c r="M138" i="18" s="1"/>
  <c r="F128" i="18"/>
  <c r="H128" i="18" s="1"/>
  <c r="M128" i="18" s="1"/>
  <c r="F120" i="18"/>
  <c r="H120" i="18" s="1"/>
  <c r="M120" i="18" s="1"/>
  <c r="F107" i="18"/>
  <c r="H107" i="18" s="1"/>
  <c r="M107" i="18" s="1"/>
  <c r="F97" i="18"/>
  <c r="H97" i="18" s="1"/>
  <c r="M97" i="18" s="1"/>
  <c r="F90" i="18"/>
  <c r="G90" i="18" s="1"/>
  <c r="L90" i="18" s="1"/>
  <c r="F80" i="18"/>
  <c r="G80" i="18" s="1"/>
  <c r="L80" i="18" s="1"/>
  <c r="F66" i="18"/>
  <c r="G66" i="18" s="1"/>
  <c r="L66" i="18" s="1"/>
  <c r="F56" i="18"/>
  <c r="G56" i="18" s="1"/>
  <c r="L56" i="18" s="1"/>
  <c r="F50" i="18"/>
  <c r="H50" i="18" s="1"/>
  <c r="M50" i="18" s="1"/>
  <c r="F41" i="18"/>
  <c r="H41" i="18" s="1"/>
  <c r="M41" i="18" s="1"/>
  <c r="F34" i="18"/>
  <c r="G34" i="18" s="1"/>
  <c r="L34" i="18" s="1"/>
  <c r="F26" i="18"/>
  <c r="G26" i="18" s="1"/>
  <c r="L26" i="18" s="1"/>
  <c r="F19" i="18"/>
  <c r="G19" i="18" s="1"/>
  <c r="L19" i="18" s="1"/>
  <c r="G199" i="18"/>
  <c r="L199" i="18" s="1"/>
  <c r="H199" i="18"/>
  <c r="M199" i="18" s="1"/>
  <c r="H215" i="18"/>
  <c r="M215" i="18" s="1"/>
  <c r="G215" i="18"/>
  <c r="L215" i="18" s="1"/>
  <c r="H56" i="18"/>
  <c r="M56" i="18" s="1"/>
  <c r="H19" i="18"/>
  <c r="M19" i="18" s="1"/>
  <c r="H194" i="18"/>
  <c r="M194" i="18" s="1"/>
  <c r="G194" i="18"/>
  <c r="L194" i="18" s="1"/>
  <c r="N194" i="18" s="1"/>
  <c r="O194" i="18" s="1"/>
  <c r="H111" i="18"/>
  <c r="M111" i="18" s="1"/>
  <c r="H176" i="18"/>
  <c r="M176" i="18" s="1"/>
  <c r="G176" i="18"/>
  <c r="L176" i="18" s="1"/>
  <c r="G222" i="18"/>
  <c r="L222" i="18" s="1"/>
  <c r="H273" i="18"/>
  <c r="M273" i="18" s="1"/>
  <c r="G273" i="18"/>
  <c r="L273" i="18" s="1"/>
  <c r="F12" i="18"/>
  <c r="G70" i="18"/>
  <c r="L70" i="18" s="1"/>
  <c r="N70" i="18" s="1"/>
  <c r="O70" i="18" s="1"/>
  <c r="I280" i="18"/>
  <c r="J256" i="18"/>
  <c r="J280" i="18" s="1"/>
  <c r="D280" i="17"/>
  <c r="F267" i="17"/>
  <c r="F273" i="16"/>
  <c r="H273" i="16" s="1"/>
  <c r="M273" i="16" s="1"/>
  <c r="F261" i="16"/>
  <c r="F152" i="16"/>
  <c r="H152" i="16" s="1"/>
  <c r="M152" i="16" s="1"/>
  <c r="H19" i="17"/>
  <c r="M19" i="17" s="1"/>
  <c r="G19" i="17"/>
  <c r="L19" i="17" s="1"/>
  <c r="N19" i="17" s="1"/>
  <c r="O19" i="17" s="1"/>
  <c r="H138" i="17"/>
  <c r="M138" i="17" s="1"/>
  <c r="G138" i="17"/>
  <c r="L138" i="17" s="1"/>
  <c r="N138" i="17" s="1"/>
  <c r="O138" i="17" s="1"/>
  <c r="H66" i="17"/>
  <c r="M66" i="17" s="1"/>
  <c r="G66" i="17"/>
  <c r="L66" i="17" s="1"/>
  <c r="N66" i="17" s="1"/>
  <c r="O66" i="17" s="1"/>
  <c r="H41" i="17"/>
  <c r="M41" i="17" s="1"/>
  <c r="G41" i="17"/>
  <c r="L41" i="17" s="1"/>
  <c r="N41" i="17" s="1"/>
  <c r="O41" i="17" s="1"/>
  <c r="N26" i="17"/>
  <c r="O26" i="17" s="1"/>
  <c r="J280" i="17"/>
  <c r="F90" i="17"/>
  <c r="H194" i="17"/>
  <c r="M194" i="17" s="1"/>
  <c r="G194" i="17"/>
  <c r="L194" i="17" s="1"/>
  <c r="N194" i="17" s="1"/>
  <c r="O194" i="17" s="1"/>
  <c r="H205" i="17"/>
  <c r="M205" i="17" s="1"/>
  <c r="G205" i="17"/>
  <c r="L205" i="17" s="1"/>
  <c r="H227" i="17"/>
  <c r="M227" i="17" s="1"/>
  <c r="G227" i="17"/>
  <c r="L227" i="17" s="1"/>
  <c r="N227" i="17" s="1"/>
  <c r="O227" i="17" s="1"/>
  <c r="G246" i="17"/>
  <c r="L246" i="17" s="1"/>
  <c r="N246" i="17" s="1"/>
  <c r="O246" i="17" s="1"/>
  <c r="H246" i="17"/>
  <c r="M246" i="17" s="1"/>
  <c r="G256" i="17"/>
  <c r="L256" i="17" s="1"/>
  <c r="H256" i="17"/>
  <c r="M256" i="17" s="1"/>
  <c r="K280" i="17"/>
  <c r="H34" i="17"/>
  <c r="M34" i="17" s="1"/>
  <c r="F56" i="17"/>
  <c r="H70" i="17"/>
  <c r="M70" i="17" s="1"/>
  <c r="G70" i="17"/>
  <c r="L70" i="17" s="1"/>
  <c r="F80" i="17"/>
  <c r="H97" i="17"/>
  <c r="M97" i="17" s="1"/>
  <c r="G97" i="17"/>
  <c r="L97" i="17" s="1"/>
  <c r="N97" i="17" s="1"/>
  <c r="O97" i="17" s="1"/>
  <c r="F107" i="17"/>
  <c r="F280" i="17" s="1"/>
  <c r="G111" i="17"/>
  <c r="L111" i="17" s="1"/>
  <c r="N111" i="17" s="1"/>
  <c r="O111" i="17" s="1"/>
  <c r="H176" i="17"/>
  <c r="M176" i="17" s="1"/>
  <c r="G176" i="17"/>
  <c r="L176" i="17" s="1"/>
  <c r="N176" i="17" s="1"/>
  <c r="O176" i="17" s="1"/>
  <c r="H222" i="17"/>
  <c r="M222" i="17" s="1"/>
  <c r="G222" i="17"/>
  <c r="L222" i="17" s="1"/>
  <c r="N222" i="17" s="1"/>
  <c r="O222" i="17" s="1"/>
  <c r="H267" i="17"/>
  <c r="M267" i="17" s="1"/>
  <c r="G267" i="17"/>
  <c r="L267" i="17" s="1"/>
  <c r="N267" i="17" s="1"/>
  <c r="O267" i="17" s="1"/>
  <c r="H26" i="17"/>
  <c r="M26" i="17" s="1"/>
  <c r="H50" i="17"/>
  <c r="M50" i="17" s="1"/>
  <c r="G50" i="17"/>
  <c r="L50" i="17" s="1"/>
  <c r="N50" i="17" s="1"/>
  <c r="O50" i="17" s="1"/>
  <c r="G152" i="17"/>
  <c r="L152" i="17" s="1"/>
  <c r="N152" i="17" s="1"/>
  <c r="O152" i="17" s="1"/>
  <c r="H152" i="17"/>
  <c r="M152" i="17" s="1"/>
  <c r="H160" i="17"/>
  <c r="M160" i="17" s="1"/>
  <c r="G160" i="17"/>
  <c r="L160" i="17" s="1"/>
  <c r="N160" i="17" s="1"/>
  <c r="O160" i="17" s="1"/>
  <c r="G169" i="17"/>
  <c r="L169" i="17" s="1"/>
  <c r="N169" i="17" s="1"/>
  <c r="O169" i="17" s="1"/>
  <c r="H169" i="17"/>
  <c r="M169" i="17" s="1"/>
  <c r="H184" i="17"/>
  <c r="M184" i="17" s="1"/>
  <c r="G184" i="17"/>
  <c r="L184" i="17" s="1"/>
  <c r="N184" i="17" s="1"/>
  <c r="O184" i="17" s="1"/>
  <c r="G199" i="17"/>
  <c r="L199" i="17" s="1"/>
  <c r="N199" i="17" s="1"/>
  <c r="O199" i="17" s="1"/>
  <c r="H199" i="17"/>
  <c r="M199" i="17" s="1"/>
  <c r="H215" i="17"/>
  <c r="M215" i="17" s="1"/>
  <c r="G215" i="17"/>
  <c r="L215" i="17" s="1"/>
  <c r="N215" i="17" s="1"/>
  <c r="O215" i="17" s="1"/>
  <c r="H236" i="17"/>
  <c r="M236" i="17" s="1"/>
  <c r="G236" i="17"/>
  <c r="L236" i="17" s="1"/>
  <c r="H278" i="17"/>
  <c r="M278" i="17" s="1"/>
  <c r="G278" i="17"/>
  <c r="L278" i="17" s="1"/>
  <c r="N278" i="17" s="1"/>
  <c r="O278" i="17" s="1"/>
  <c r="N34" i="17"/>
  <c r="O34" i="17" s="1"/>
  <c r="G148" i="17"/>
  <c r="L148" i="17" s="1"/>
  <c r="H148" i="17"/>
  <c r="M148" i="17" s="1"/>
  <c r="H261" i="17"/>
  <c r="M261" i="17" s="1"/>
  <c r="G261" i="17"/>
  <c r="L261" i="17" s="1"/>
  <c r="N261" i="17" s="1"/>
  <c r="O261" i="17" s="1"/>
  <c r="G273" i="17"/>
  <c r="L273" i="17" s="1"/>
  <c r="H273" i="17"/>
  <c r="M273" i="17" s="1"/>
  <c r="F12" i="17"/>
  <c r="I280" i="17"/>
  <c r="D280" i="16"/>
  <c r="F111" i="16"/>
  <c r="H111" i="16" s="1"/>
  <c r="M111" i="16" s="1"/>
  <c r="H80" i="16"/>
  <c r="M80" i="16" s="1"/>
  <c r="G80" i="16"/>
  <c r="L80" i="16" s="1"/>
  <c r="N80" i="16" s="1"/>
  <c r="O80" i="16" s="1"/>
  <c r="H160" i="16"/>
  <c r="M160" i="16" s="1"/>
  <c r="G160" i="16"/>
  <c r="L160" i="16" s="1"/>
  <c r="G169" i="16"/>
  <c r="L169" i="16" s="1"/>
  <c r="H169" i="16"/>
  <c r="M169" i="16" s="1"/>
  <c r="H184" i="16"/>
  <c r="M184" i="16" s="1"/>
  <c r="G184" i="16"/>
  <c r="L184" i="16" s="1"/>
  <c r="G199" i="16"/>
  <c r="L199" i="16" s="1"/>
  <c r="H199" i="16"/>
  <c r="M199" i="16" s="1"/>
  <c r="H215" i="16"/>
  <c r="M215" i="16" s="1"/>
  <c r="G215" i="16"/>
  <c r="L215" i="16" s="1"/>
  <c r="H236" i="16"/>
  <c r="M236" i="16" s="1"/>
  <c r="G236" i="16"/>
  <c r="L236" i="16" s="1"/>
  <c r="N236" i="16" s="1"/>
  <c r="O236" i="16" s="1"/>
  <c r="H97" i="16"/>
  <c r="M97" i="16" s="1"/>
  <c r="G97" i="16"/>
  <c r="L97" i="16" s="1"/>
  <c r="G148" i="16"/>
  <c r="L148" i="16" s="1"/>
  <c r="H148" i="16"/>
  <c r="M148" i="16" s="1"/>
  <c r="H261" i="16"/>
  <c r="M261" i="16" s="1"/>
  <c r="G261" i="16"/>
  <c r="L261" i="16" s="1"/>
  <c r="G273" i="16"/>
  <c r="L273" i="16" s="1"/>
  <c r="H19" i="16"/>
  <c r="M19" i="16" s="1"/>
  <c r="G19" i="16"/>
  <c r="L19" i="16" s="1"/>
  <c r="H90" i="16"/>
  <c r="M90" i="16" s="1"/>
  <c r="G90" i="16"/>
  <c r="L90" i="16" s="1"/>
  <c r="N90" i="16" s="1"/>
  <c r="O90" i="16" s="1"/>
  <c r="H138" i="16"/>
  <c r="M138" i="16" s="1"/>
  <c r="G138" i="16"/>
  <c r="L138" i="16" s="1"/>
  <c r="H194" i="16"/>
  <c r="M194" i="16" s="1"/>
  <c r="G194" i="16"/>
  <c r="L194" i="16" s="1"/>
  <c r="N194" i="16" s="1"/>
  <c r="O194" i="16" s="1"/>
  <c r="H205" i="16"/>
  <c r="M205" i="16" s="1"/>
  <c r="G205" i="16"/>
  <c r="L205" i="16" s="1"/>
  <c r="H227" i="16"/>
  <c r="M227" i="16" s="1"/>
  <c r="G227" i="16"/>
  <c r="L227" i="16" s="1"/>
  <c r="N227" i="16" s="1"/>
  <c r="O227" i="16" s="1"/>
  <c r="H246" i="16"/>
  <c r="M246" i="16" s="1"/>
  <c r="G246" i="16"/>
  <c r="L246" i="16" s="1"/>
  <c r="G256" i="16"/>
  <c r="L256" i="16" s="1"/>
  <c r="H256" i="16"/>
  <c r="M256" i="16" s="1"/>
  <c r="H66" i="16"/>
  <c r="M66" i="16" s="1"/>
  <c r="G66" i="16"/>
  <c r="L66" i="16" s="1"/>
  <c r="H107" i="16"/>
  <c r="M107" i="16" s="1"/>
  <c r="G107" i="16"/>
  <c r="L107" i="16" s="1"/>
  <c r="N107" i="16" s="1"/>
  <c r="O107" i="16" s="1"/>
  <c r="H278" i="16"/>
  <c r="M278" i="16" s="1"/>
  <c r="G278" i="16"/>
  <c r="L278" i="16" s="1"/>
  <c r="G26" i="16"/>
  <c r="L26" i="16" s="1"/>
  <c r="H26" i="16"/>
  <c r="M26" i="16" s="1"/>
  <c r="H41" i="16"/>
  <c r="M41" i="16" s="1"/>
  <c r="G41" i="16"/>
  <c r="L41" i="16" s="1"/>
  <c r="G56" i="16"/>
  <c r="L56" i="16" s="1"/>
  <c r="H56" i="16"/>
  <c r="M56" i="16" s="1"/>
  <c r="H128" i="16"/>
  <c r="M128" i="16" s="1"/>
  <c r="G128" i="16"/>
  <c r="L128" i="16" s="1"/>
  <c r="G34" i="16"/>
  <c r="L34" i="16" s="1"/>
  <c r="N34" i="16" s="1"/>
  <c r="O34" i="16" s="1"/>
  <c r="H34" i="16"/>
  <c r="M34" i="16" s="1"/>
  <c r="H50" i="16"/>
  <c r="M50" i="16" s="1"/>
  <c r="G50" i="16"/>
  <c r="L50" i="16" s="1"/>
  <c r="N50" i="16" s="1"/>
  <c r="O50" i="16" s="1"/>
  <c r="G152" i="16"/>
  <c r="L152" i="16" s="1"/>
  <c r="H176" i="16"/>
  <c r="M176" i="16" s="1"/>
  <c r="G176" i="16"/>
  <c r="L176" i="16" s="1"/>
  <c r="H222" i="16"/>
  <c r="M222" i="16" s="1"/>
  <c r="G222" i="16"/>
  <c r="L222" i="16" s="1"/>
  <c r="N222" i="16" s="1"/>
  <c r="O222" i="16" s="1"/>
  <c r="H267" i="16"/>
  <c r="M267" i="16" s="1"/>
  <c r="G267" i="16"/>
  <c r="L267" i="16" s="1"/>
  <c r="H120" i="16"/>
  <c r="M120" i="16" s="1"/>
  <c r="G120" i="16"/>
  <c r="L120" i="16" s="1"/>
  <c r="N120" i="16" s="1"/>
  <c r="O120" i="16" s="1"/>
  <c r="F12" i="16"/>
  <c r="G70" i="16"/>
  <c r="L70" i="16" s="1"/>
  <c r="N70" i="16" s="1"/>
  <c r="O70" i="16" s="1"/>
  <c r="I280" i="16"/>
  <c r="F41" i="15"/>
  <c r="G41" i="15" s="1"/>
  <c r="L41" i="15" s="1"/>
  <c r="K256" i="15"/>
  <c r="K280" i="15" s="1"/>
  <c r="I280" i="15"/>
  <c r="F111" i="15"/>
  <c r="G111" i="15" s="1"/>
  <c r="L111" i="15" s="1"/>
  <c r="K246" i="15"/>
  <c r="H227" i="15"/>
  <c r="M227" i="15" s="1"/>
  <c r="F56" i="15"/>
  <c r="G56" i="15" s="1"/>
  <c r="L56" i="15" s="1"/>
  <c r="F70" i="15"/>
  <c r="H70" i="15" s="1"/>
  <c r="M70" i="15" s="1"/>
  <c r="F138" i="15"/>
  <c r="G138" i="15" s="1"/>
  <c r="L138" i="15" s="1"/>
  <c r="F169" i="15"/>
  <c r="G169" i="15" s="1"/>
  <c r="L169" i="15" s="1"/>
  <c r="F199" i="15"/>
  <c r="H199" i="15" s="1"/>
  <c r="M199" i="15" s="1"/>
  <c r="F236" i="15"/>
  <c r="H236" i="15" s="1"/>
  <c r="M236" i="15" s="1"/>
  <c r="F261" i="15"/>
  <c r="H261" i="15" s="1"/>
  <c r="M261" i="15" s="1"/>
  <c r="F273" i="15"/>
  <c r="G273" i="15" s="1"/>
  <c r="L273" i="15" s="1"/>
  <c r="F90" i="15"/>
  <c r="H90" i="15" s="1"/>
  <c r="M90" i="15" s="1"/>
  <c r="F194" i="15"/>
  <c r="H194" i="15" s="1"/>
  <c r="M194" i="15" s="1"/>
  <c r="J280" i="15"/>
  <c r="F66" i="15"/>
  <c r="H66" i="15" s="1"/>
  <c r="M66" i="15" s="1"/>
  <c r="F107" i="15"/>
  <c r="H107" i="15" s="1"/>
  <c r="M107" i="15" s="1"/>
  <c r="F128" i="15"/>
  <c r="H128" i="15" s="1"/>
  <c r="M128" i="15" s="1"/>
  <c r="F184" i="15"/>
  <c r="H184" i="15" s="1"/>
  <c r="M184" i="15" s="1"/>
  <c r="F246" i="15"/>
  <c r="H246" i="15" s="1"/>
  <c r="F278" i="15"/>
  <c r="G278" i="15" s="1"/>
  <c r="L278" i="15" s="1"/>
  <c r="F19" i="15"/>
  <c r="H19" i="15" s="1"/>
  <c r="M19" i="15" s="1"/>
  <c r="F26" i="15"/>
  <c r="H26" i="15" s="1"/>
  <c r="M26" i="15" s="1"/>
  <c r="F215" i="15"/>
  <c r="G215" i="15" s="1"/>
  <c r="L215" i="15" s="1"/>
  <c r="F152" i="15"/>
  <c r="H152" i="15" s="1"/>
  <c r="M152" i="15" s="1"/>
  <c r="F256" i="15"/>
  <c r="H256" i="15" s="1"/>
  <c r="F34" i="15"/>
  <c r="F80" i="15"/>
  <c r="F120" i="15"/>
  <c r="G120" i="15" s="1"/>
  <c r="L120" i="15" s="1"/>
  <c r="F148" i="15"/>
  <c r="G148" i="15" s="1"/>
  <c r="L148" i="15" s="1"/>
  <c r="F176" i="15"/>
  <c r="H176" i="15" s="1"/>
  <c r="M176" i="15" s="1"/>
  <c r="F205" i="15"/>
  <c r="H205" i="15" s="1"/>
  <c r="M205" i="15" s="1"/>
  <c r="F267" i="15"/>
  <c r="H267" i="15" s="1"/>
  <c r="M267" i="15" s="1"/>
  <c r="F222" i="15"/>
  <c r="G222" i="15" s="1"/>
  <c r="L222" i="15" s="1"/>
  <c r="F160" i="15"/>
  <c r="H160" i="15" s="1"/>
  <c r="M160" i="15" s="1"/>
  <c r="F50" i="15"/>
  <c r="F97" i="15"/>
  <c r="D280" i="15"/>
  <c r="F12" i="15"/>
  <c r="H145" i="14"/>
  <c r="M145" i="14" s="1"/>
  <c r="G145" i="14"/>
  <c r="L145" i="14" s="1"/>
  <c r="I275" i="14"/>
  <c r="K273" i="14"/>
  <c r="J273" i="14"/>
  <c r="D273" i="14"/>
  <c r="F272" i="14"/>
  <c r="F271" i="14"/>
  <c r="F270" i="14"/>
  <c r="K268" i="14"/>
  <c r="J268" i="14"/>
  <c r="D268" i="14"/>
  <c r="F267" i="14"/>
  <c r="F266" i="14"/>
  <c r="F265" i="14"/>
  <c r="F264" i="14"/>
  <c r="K262" i="14"/>
  <c r="J262" i="14"/>
  <c r="D262" i="14"/>
  <c r="F260" i="14"/>
  <c r="F259" i="14"/>
  <c r="F258" i="14"/>
  <c r="K256" i="14"/>
  <c r="J256" i="14"/>
  <c r="D256" i="14"/>
  <c r="F254" i="14"/>
  <c r="F253" i="14"/>
  <c r="F252" i="14"/>
  <c r="K250" i="14"/>
  <c r="J250" i="14"/>
  <c r="D250" i="14"/>
  <c r="F249" i="14"/>
  <c r="F248" i="14"/>
  <c r="F247" i="14"/>
  <c r="F246" i="14"/>
  <c r="F245" i="14"/>
  <c r="F244" i="14"/>
  <c r="F243" i="14"/>
  <c r="F242" i="14"/>
  <c r="K240" i="14"/>
  <c r="J240" i="14"/>
  <c r="D240" i="14"/>
  <c r="F239" i="14"/>
  <c r="F238" i="14"/>
  <c r="F237" i="14"/>
  <c r="F236" i="14"/>
  <c r="F235" i="14"/>
  <c r="F234" i="14"/>
  <c r="F233" i="14"/>
  <c r="F240" i="14" s="1"/>
  <c r="F232" i="14"/>
  <c r="K230" i="14"/>
  <c r="J230" i="14"/>
  <c r="D230" i="14"/>
  <c r="F229" i="14"/>
  <c r="F228" i="14"/>
  <c r="F227" i="14"/>
  <c r="F226" i="14"/>
  <c r="F225" i="14"/>
  <c r="F224" i="14"/>
  <c r="F223" i="14"/>
  <c r="K221" i="14"/>
  <c r="J221" i="14"/>
  <c r="D221" i="14"/>
  <c r="F220" i="14"/>
  <c r="F219" i="14"/>
  <c r="K217" i="14"/>
  <c r="J217" i="14"/>
  <c r="D217" i="14"/>
  <c r="F216" i="14"/>
  <c r="F215" i="14"/>
  <c r="F214" i="14"/>
  <c r="F213" i="14"/>
  <c r="K210" i="14"/>
  <c r="J210" i="14"/>
  <c r="D210" i="14"/>
  <c r="F209" i="14"/>
  <c r="F208" i="14"/>
  <c r="F207" i="14"/>
  <c r="F206" i="14"/>
  <c r="F205" i="14"/>
  <c r="F204" i="14"/>
  <c r="F203" i="14"/>
  <c r="F202" i="14"/>
  <c r="K200" i="14"/>
  <c r="J200" i="14"/>
  <c r="D200" i="14"/>
  <c r="F199" i="14"/>
  <c r="F198" i="14"/>
  <c r="F197" i="14"/>
  <c r="K194" i="14"/>
  <c r="J194" i="14"/>
  <c r="D194" i="14"/>
  <c r="F193" i="14"/>
  <c r="F192" i="14"/>
  <c r="F191" i="14"/>
  <c r="F190" i="14"/>
  <c r="K188" i="14"/>
  <c r="J188" i="14"/>
  <c r="D188" i="14"/>
  <c r="F187" i="14"/>
  <c r="F186" i="14"/>
  <c r="F185" i="14"/>
  <c r="F184" i="14"/>
  <c r="F183" i="14"/>
  <c r="F182" i="14"/>
  <c r="F181" i="14"/>
  <c r="K178" i="14"/>
  <c r="J178" i="14"/>
  <c r="D178" i="14"/>
  <c r="F177" i="14"/>
  <c r="F176" i="14"/>
  <c r="F175" i="14"/>
  <c r="F174" i="14"/>
  <c r="F173" i="14"/>
  <c r="F172" i="14"/>
  <c r="K170" i="14"/>
  <c r="J170" i="14"/>
  <c r="D170" i="14"/>
  <c r="F169" i="14"/>
  <c r="F168" i="14"/>
  <c r="F167" i="14"/>
  <c r="K164" i="14"/>
  <c r="J164" i="14"/>
  <c r="D164" i="14"/>
  <c r="F163" i="14"/>
  <c r="F162" i="14"/>
  <c r="F161" i="14"/>
  <c r="F160" i="14"/>
  <c r="F159" i="14"/>
  <c r="F158" i="14"/>
  <c r="F157" i="14"/>
  <c r="K155" i="14"/>
  <c r="J155" i="14"/>
  <c r="D155" i="14"/>
  <c r="F154" i="14"/>
  <c r="F153" i="14"/>
  <c r="F152" i="14"/>
  <c r="F151" i="14"/>
  <c r="F150" i="14"/>
  <c r="K147" i="14"/>
  <c r="J147" i="14"/>
  <c r="D147" i="14"/>
  <c r="F146" i="14"/>
  <c r="F145" i="14"/>
  <c r="K143" i="14"/>
  <c r="J143" i="14"/>
  <c r="D143" i="14"/>
  <c r="F142" i="14"/>
  <c r="F141" i="14"/>
  <c r="F140" i="14"/>
  <c r="F139" i="14"/>
  <c r="F138" i="14"/>
  <c r="F137" i="14"/>
  <c r="F136" i="14"/>
  <c r="F135" i="14"/>
  <c r="K133" i="14"/>
  <c r="J133" i="14"/>
  <c r="D133" i="14"/>
  <c r="F132" i="14"/>
  <c r="F131" i="14"/>
  <c r="F130" i="14"/>
  <c r="F129" i="14"/>
  <c r="F128" i="14"/>
  <c r="F127" i="14"/>
  <c r="K124" i="14"/>
  <c r="J124" i="14"/>
  <c r="D124" i="14"/>
  <c r="F123" i="14"/>
  <c r="F122" i="14"/>
  <c r="F121" i="14"/>
  <c r="F120" i="14"/>
  <c r="F119" i="14"/>
  <c r="F118" i="14"/>
  <c r="K116" i="14"/>
  <c r="J116" i="14"/>
  <c r="D116" i="14"/>
  <c r="F115" i="14"/>
  <c r="F114" i="14"/>
  <c r="F113" i="14"/>
  <c r="F112" i="14"/>
  <c r="F111" i="14"/>
  <c r="F110" i="14"/>
  <c r="K107" i="14"/>
  <c r="J107" i="14"/>
  <c r="D107" i="14"/>
  <c r="F106" i="14"/>
  <c r="F105" i="14"/>
  <c r="K103" i="14"/>
  <c r="J103" i="14"/>
  <c r="D103" i="14"/>
  <c r="F102" i="14"/>
  <c r="F101" i="14"/>
  <c r="F100" i="14"/>
  <c r="F99" i="14"/>
  <c r="F98" i="14"/>
  <c r="F97" i="14"/>
  <c r="F96" i="14"/>
  <c r="F95" i="14"/>
  <c r="K93" i="14"/>
  <c r="J93" i="14"/>
  <c r="D93" i="14"/>
  <c r="F92" i="14"/>
  <c r="F91" i="14"/>
  <c r="F90" i="14"/>
  <c r="F89" i="14"/>
  <c r="K86" i="14"/>
  <c r="J86" i="14"/>
  <c r="D86" i="14"/>
  <c r="F85" i="14"/>
  <c r="F84" i="14"/>
  <c r="F83" i="14"/>
  <c r="F82" i="14"/>
  <c r="F81" i="14"/>
  <c r="F80" i="14"/>
  <c r="F79" i="14"/>
  <c r="K77" i="14"/>
  <c r="J77" i="14"/>
  <c r="D77" i="14"/>
  <c r="F76" i="14"/>
  <c r="F75" i="14"/>
  <c r="F74" i="14"/>
  <c r="F73" i="14"/>
  <c r="F72" i="14"/>
  <c r="F71" i="14"/>
  <c r="K68" i="14"/>
  <c r="J68" i="14"/>
  <c r="D68" i="14"/>
  <c r="F67" i="14"/>
  <c r="F66" i="14"/>
  <c r="K64" i="14"/>
  <c r="J64" i="14"/>
  <c r="D64" i="14"/>
  <c r="F63" i="14"/>
  <c r="F62" i="14"/>
  <c r="F61" i="14"/>
  <c r="F60" i="14"/>
  <c r="F59" i="14"/>
  <c r="F58" i="14"/>
  <c r="F57" i="14"/>
  <c r="K55" i="14"/>
  <c r="J55" i="14"/>
  <c r="D55" i="14"/>
  <c r="F54" i="14"/>
  <c r="F53" i="14"/>
  <c r="F52" i="14"/>
  <c r="K49" i="14"/>
  <c r="J49" i="14"/>
  <c r="D49" i="14"/>
  <c r="F48" i="14"/>
  <c r="F47" i="14"/>
  <c r="F46" i="14"/>
  <c r="F45" i="14"/>
  <c r="F44" i="14"/>
  <c r="F43" i="14"/>
  <c r="F42" i="14"/>
  <c r="K40" i="14"/>
  <c r="J40" i="14"/>
  <c r="D40" i="14"/>
  <c r="F39" i="14"/>
  <c r="F38" i="14"/>
  <c r="F37" i="14"/>
  <c r="K34" i="14"/>
  <c r="J34" i="14"/>
  <c r="D34" i="14"/>
  <c r="F33" i="14"/>
  <c r="F32" i="14"/>
  <c r="F31" i="14"/>
  <c r="F30" i="14"/>
  <c r="F29" i="14"/>
  <c r="F28" i="14"/>
  <c r="K26" i="14"/>
  <c r="J26" i="14"/>
  <c r="D26" i="14"/>
  <c r="F25" i="14"/>
  <c r="F24" i="14"/>
  <c r="F23" i="14"/>
  <c r="F22" i="14"/>
  <c r="K19" i="14"/>
  <c r="J19" i="14"/>
  <c r="D19" i="14"/>
  <c r="F18" i="14"/>
  <c r="F17" i="14"/>
  <c r="F16" i="14"/>
  <c r="F15" i="14"/>
  <c r="F14" i="14"/>
  <c r="K12" i="14"/>
  <c r="J12" i="14"/>
  <c r="D12" i="14"/>
  <c r="F11" i="14"/>
  <c r="F10" i="14"/>
  <c r="F9" i="14"/>
  <c r="F8" i="14"/>
  <c r="F7" i="14"/>
  <c r="F6" i="14"/>
  <c r="N3" i="14"/>
  <c r="K3" i="14"/>
  <c r="J3" i="14"/>
  <c r="H3" i="14"/>
  <c r="G3" i="14"/>
  <c r="G261" i="18" l="1"/>
  <c r="L261" i="18" s="1"/>
  <c r="N261" i="18" s="1"/>
  <c r="O261" i="18" s="1"/>
  <c r="F284" i="18"/>
  <c r="F285" i="18" s="1"/>
  <c r="F286" i="18" s="1"/>
  <c r="H80" i="18"/>
  <c r="M80" i="18" s="1"/>
  <c r="N80" i="18" s="1"/>
  <c r="O80" i="18" s="1"/>
  <c r="N138" i="19"/>
  <c r="O138" i="19" s="1"/>
  <c r="N222" i="19"/>
  <c r="O222" i="19" s="1"/>
  <c r="N90" i="19"/>
  <c r="O90" i="19" s="1"/>
  <c r="N267" i="19"/>
  <c r="O267" i="19" s="1"/>
  <c r="N184" i="19"/>
  <c r="O184" i="19" s="1"/>
  <c r="N41" i="19"/>
  <c r="O41" i="19" s="1"/>
  <c r="N70" i="19"/>
  <c r="O70" i="19" s="1"/>
  <c r="N261" i="19"/>
  <c r="O261" i="19" s="1"/>
  <c r="K280" i="19"/>
  <c r="N199" i="19"/>
  <c r="O199" i="19" s="1"/>
  <c r="N19" i="19"/>
  <c r="O19" i="19" s="1"/>
  <c r="N236" i="19"/>
  <c r="O236" i="19" s="1"/>
  <c r="N160" i="19"/>
  <c r="O160" i="19" s="1"/>
  <c r="N107" i="19"/>
  <c r="O107" i="19" s="1"/>
  <c r="L256" i="19"/>
  <c r="N256" i="19" s="1"/>
  <c r="O256" i="19" s="1"/>
  <c r="J280" i="19"/>
  <c r="N205" i="19"/>
  <c r="O205" i="19" s="1"/>
  <c r="N227" i="19"/>
  <c r="O227" i="19" s="1"/>
  <c r="G246" i="19"/>
  <c r="L246" i="19" s="1"/>
  <c r="N246" i="19" s="1"/>
  <c r="O246" i="19" s="1"/>
  <c r="H246" i="19"/>
  <c r="M246" i="19" s="1"/>
  <c r="M169" i="19"/>
  <c r="N169" i="19" s="1"/>
  <c r="O169" i="19" s="1"/>
  <c r="N66" i="19"/>
  <c r="O66" i="19" s="1"/>
  <c r="N176" i="19"/>
  <c r="O176" i="19" s="1"/>
  <c r="G128" i="19"/>
  <c r="L128" i="19" s="1"/>
  <c r="H128" i="19"/>
  <c r="M128" i="19" s="1"/>
  <c r="H194" i="19"/>
  <c r="M194" i="19" s="1"/>
  <c r="G194" i="19"/>
  <c r="L194" i="19" s="1"/>
  <c r="H97" i="19"/>
  <c r="M97" i="19" s="1"/>
  <c r="G97" i="19"/>
  <c r="L97" i="19" s="1"/>
  <c r="N97" i="19" s="1"/>
  <c r="O97" i="19" s="1"/>
  <c r="G120" i="19"/>
  <c r="L120" i="19" s="1"/>
  <c r="H120" i="19"/>
  <c r="M120" i="19" s="1"/>
  <c r="G26" i="19"/>
  <c r="L26" i="19" s="1"/>
  <c r="H26" i="19"/>
  <c r="M26" i="19" s="1"/>
  <c r="L50" i="19"/>
  <c r="N50" i="19" s="1"/>
  <c r="O50" i="19" s="1"/>
  <c r="H215" i="19"/>
  <c r="M215" i="19" s="1"/>
  <c r="G215" i="19"/>
  <c r="L215" i="19" s="1"/>
  <c r="H12" i="19"/>
  <c r="G12" i="19"/>
  <c r="F284" i="19"/>
  <c r="F285" i="19" s="1"/>
  <c r="F286" i="19" s="1"/>
  <c r="M227" i="19"/>
  <c r="F280" i="19"/>
  <c r="G278" i="18"/>
  <c r="L278" i="18" s="1"/>
  <c r="N278" i="18" s="1"/>
  <c r="O278" i="18" s="1"/>
  <c r="G267" i="18"/>
  <c r="L267" i="18" s="1"/>
  <c r="N267" i="18" s="1"/>
  <c r="O267" i="18" s="1"/>
  <c r="G256" i="18"/>
  <c r="L256" i="18" s="1"/>
  <c r="N256" i="18" s="1"/>
  <c r="O256" i="18" s="1"/>
  <c r="G246" i="18"/>
  <c r="L246" i="18" s="1"/>
  <c r="N246" i="18" s="1"/>
  <c r="O246" i="18" s="1"/>
  <c r="H236" i="18"/>
  <c r="M236" i="18" s="1"/>
  <c r="N236" i="18" s="1"/>
  <c r="O236" i="18" s="1"/>
  <c r="G227" i="18"/>
  <c r="L227" i="18" s="1"/>
  <c r="N227" i="18" s="1"/>
  <c r="O227" i="18" s="1"/>
  <c r="G205" i="18"/>
  <c r="L205" i="18" s="1"/>
  <c r="G184" i="18"/>
  <c r="L184" i="18" s="1"/>
  <c r="N184" i="18" s="1"/>
  <c r="O184" i="18" s="1"/>
  <c r="G169" i="18"/>
  <c r="L169" i="18" s="1"/>
  <c r="G160" i="18"/>
  <c r="L160" i="18" s="1"/>
  <c r="N160" i="18" s="1"/>
  <c r="O160" i="18" s="1"/>
  <c r="H152" i="18"/>
  <c r="M152" i="18" s="1"/>
  <c r="N152" i="18" s="1"/>
  <c r="O152" i="18" s="1"/>
  <c r="H148" i="18"/>
  <c r="M148" i="18" s="1"/>
  <c r="N148" i="18" s="1"/>
  <c r="O148" i="18" s="1"/>
  <c r="N273" i="18"/>
  <c r="O273" i="18" s="1"/>
  <c r="N222" i="18"/>
  <c r="O222" i="18" s="1"/>
  <c r="N205" i="18"/>
  <c r="O205" i="18" s="1"/>
  <c r="G138" i="18"/>
  <c r="L138" i="18" s="1"/>
  <c r="N138" i="18" s="1"/>
  <c r="O138" i="18" s="1"/>
  <c r="G128" i="18"/>
  <c r="L128" i="18" s="1"/>
  <c r="N128" i="18" s="1"/>
  <c r="O128" i="18" s="1"/>
  <c r="G120" i="18"/>
  <c r="L120" i="18" s="1"/>
  <c r="N120" i="18" s="1"/>
  <c r="O120" i="18" s="1"/>
  <c r="N111" i="18"/>
  <c r="O111" i="18" s="1"/>
  <c r="G107" i="18"/>
  <c r="L107" i="18" s="1"/>
  <c r="N107" i="18" s="1"/>
  <c r="O107" i="18" s="1"/>
  <c r="G97" i="18"/>
  <c r="L97" i="18" s="1"/>
  <c r="H90" i="18"/>
  <c r="M90" i="18" s="1"/>
  <c r="N90" i="18"/>
  <c r="O90" i="18" s="1"/>
  <c r="H66" i="18"/>
  <c r="M66" i="18" s="1"/>
  <c r="N66" i="18" s="1"/>
  <c r="O66" i="18" s="1"/>
  <c r="G50" i="18"/>
  <c r="L50" i="18" s="1"/>
  <c r="N50" i="18" s="1"/>
  <c r="O50" i="18" s="1"/>
  <c r="G41" i="18"/>
  <c r="L41" i="18" s="1"/>
  <c r="N41" i="18" s="1"/>
  <c r="O41" i="18" s="1"/>
  <c r="H34" i="18"/>
  <c r="M34" i="18" s="1"/>
  <c r="N34" i="18" s="1"/>
  <c r="O34" i="18" s="1"/>
  <c r="H26" i="18"/>
  <c r="M26" i="18" s="1"/>
  <c r="N26" i="18" s="1"/>
  <c r="O26" i="18" s="1"/>
  <c r="N19" i="18"/>
  <c r="O19" i="18" s="1"/>
  <c r="N176" i="18"/>
  <c r="O176" i="18" s="1"/>
  <c r="N97" i="18"/>
  <c r="O97" i="18" s="1"/>
  <c r="N215" i="18"/>
  <c r="O215" i="18" s="1"/>
  <c r="H12" i="18"/>
  <c r="G12" i="18"/>
  <c r="F280" i="18"/>
  <c r="N56" i="18"/>
  <c r="O56" i="18" s="1"/>
  <c r="N199" i="18"/>
  <c r="O199" i="18" s="1"/>
  <c r="N169" i="18"/>
  <c r="O169" i="18" s="1"/>
  <c r="N273" i="16"/>
  <c r="O273" i="16" s="1"/>
  <c r="H80" i="17"/>
  <c r="M80" i="17" s="1"/>
  <c r="G80" i="17"/>
  <c r="L80" i="17" s="1"/>
  <c r="N80" i="17" s="1"/>
  <c r="O80" i="17" s="1"/>
  <c r="N256" i="17"/>
  <c r="O256" i="17" s="1"/>
  <c r="N273" i="17"/>
  <c r="O273" i="17" s="1"/>
  <c r="N148" i="17"/>
  <c r="O148" i="17" s="1"/>
  <c r="N236" i="17"/>
  <c r="O236" i="17" s="1"/>
  <c r="H107" i="17"/>
  <c r="M107" i="17" s="1"/>
  <c r="G107" i="17"/>
  <c r="L107" i="17" s="1"/>
  <c r="N107" i="17" s="1"/>
  <c r="O107" i="17" s="1"/>
  <c r="N70" i="17"/>
  <c r="O70" i="17" s="1"/>
  <c r="N205" i="17"/>
  <c r="O205" i="17" s="1"/>
  <c r="H90" i="17"/>
  <c r="M90" i="17" s="1"/>
  <c r="G90" i="17"/>
  <c r="L90" i="17" s="1"/>
  <c r="N90" i="17" s="1"/>
  <c r="O90" i="17" s="1"/>
  <c r="H12" i="17"/>
  <c r="G12" i="17"/>
  <c r="G56" i="17"/>
  <c r="L56" i="17" s="1"/>
  <c r="H56" i="17"/>
  <c r="M56" i="17" s="1"/>
  <c r="G111" i="16"/>
  <c r="L111" i="16" s="1"/>
  <c r="N26" i="16"/>
  <c r="O26" i="16" s="1"/>
  <c r="N152" i="16"/>
  <c r="O152" i="16" s="1"/>
  <c r="N128" i="16"/>
  <c r="O128" i="16" s="1"/>
  <c r="N41" i="16"/>
  <c r="O41" i="16" s="1"/>
  <c r="N278" i="16"/>
  <c r="O278" i="16" s="1"/>
  <c r="N66" i="16"/>
  <c r="O66" i="16" s="1"/>
  <c r="N246" i="16"/>
  <c r="O246" i="16" s="1"/>
  <c r="N205" i="16"/>
  <c r="O205" i="16" s="1"/>
  <c r="N138" i="16"/>
  <c r="O138" i="16" s="1"/>
  <c r="N19" i="16"/>
  <c r="O19" i="16" s="1"/>
  <c r="N261" i="16"/>
  <c r="O261" i="16" s="1"/>
  <c r="N97" i="16"/>
  <c r="O97" i="16" s="1"/>
  <c r="N215" i="16"/>
  <c r="O215" i="16" s="1"/>
  <c r="N184" i="16"/>
  <c r="O184" i="16" s="1"/>
  <c r="N160" i="16"/>
  <c r="O160" i="16" s="1"/>
  <c r="N56" i="16"/>
  <c r="O56" i="16" s="1"/>
  <c r="N148" i="16"/>
  <c r="O148" i="16" s="1"/>
  <c r="N267" i="16"/>
  <c r="O267" i="16" s="1"/>
  <c r="N176" i="16"/>
  <c r="O176" i="16" s="1"/>
  <c r="N111" i="16"/>
  <c r="O111" i="16" s="1"/>
  <c r="H12" i="16"/>
  <c r="G12" i="16"/>
  <c r="F280" i="16"/>
  <c r="N256" i="16"/>
  <c r="O256" i="16" s="1"/>
  <c r="N199" i="16"/>
  <c r="O199" i="16" s="1"/>
  <c r="N169" i="16"/>
  <c r="O169" i="16" s="1"/>
  <c r="H111" i="15"/>
  <c r="M111" i="15" s="1"/>
  <c r="H278" i="15"/>
  <c r="M278" i="15" s="1"/>
  <c r="G205" i="15"/>
  <c r="L205" i="15" s="1"/>
  <c r="G194" i="15"/>
  <c r="L194" i="15" s="1"/>
  <c r="N194" i="15" s="1"/>
  <c r="O194" i="15" s="1"/>
  <c r="G227" i="15"/>
  <c r="L227" i="15" s="1"/>
  <c r="N227" i="15" s="1"/>
  <c r="O227" i="15" s="1"/>
  <c r="G236" i="15"/>
  <c r="L236" i="15" s="1"/>
  <c r="N236" i="15" s="1"/>
  <c r="O236" i="15" s="1"/>
  <c r="M256" i="15"/>
  <c r="H138" i="15"/>
  <c r="M138" i="15" s="1"/>
  <c r="N138" i="15" s="1"/>
  <c r="O138" i="15" s="1"/>
  <c r="H120" i="15"/>
  <c r="M120" i="15" s="1"/>
  <c r="N120" i="15" s="1"/>
  <c r="O120" i="15" s="1"/>
  <c r="H41" i="15"/>
  <c r="M41" i="15" s="1"/>
  <c r="N41" i="15" s="1"/>
  <c r="O41" i="15" s="1"/>
  <c r="G152" i="15"/>
  <c r="L152" i="15" s="1"/>
  <c r="N152" i="15" s="1"/>
  <c r="O152" i="15" s="1"/>
  <c r="M246" i="15"/>
  <c r="H273" i="15"/>
  <c r="M273" i="15" s="1"/>
  <c r="H169" i="15"/>
  <c r="M169" i="15" s="1"/>
  <c r="N169" i="15" s="1"/>
  <c r="O169" i="15" s="1"/>
  <c r="G261" i="15"/>
  <c r="L261" i="15" s="1"/>
  <c r="N261" i="15" s="1"/>
  <c r="O261" i="15" s="1"/>
  <c r="H56" i="15"/>
  <c r="M56" i="15" s="1"/>
  <c r="N56" i="15" s="1"/>
  <c r="O56" i="15" s="1"/>
  <c r="G256" i="15"/>
  <c r="L256" i="15" s="1"/>
  <c r="G70" i="15"/>
  <c r="L70" i="15" s="1"/>
  <c r="N70" i="15" s="1"/>
  <c r="O70" i="15" s="1"/>
  <c r="G107" i="15"/>
  <c r="L107" i="15" s="1"/>
  <c r="N107" i="15" s="1"/>
  <c r="O107" i="15" s="1"/>
  <c r="G128" i="15"/>
  <c r="L128" i="15" s="1"/>
  <c r="N128" i="15" s="1"/>
  <c r="O128" i="15" s="1"/>
  <c r="H148" i="15"/>
  <c r="M148" i="15" s="1"/>
  <c r="N148" i="15" s="1"/>
  <c r="O148" i="15" s="1"/>
  <c r="G199" i="15"/>
  <c r="L199" i="15" s="1"/>
  <c r="N199" i="15" s="1"/>
  <c r="O199" i="15" s="1"/>
  <c r="G19" i="15"/>
  <c r="L19" i="15" s="1"/>
  <c r="N19" i="15" s="1"/>
  <c r="O19" i="15" s="1"/>
  <c r="H215" i="15"/>
  <c r="M215" i="15" s="1"/>
  <c r="N215" i="15" s="1"/>
  <c r="O215" i="15" s="1"/>
  <c r="G90" i="15"/>
  <c r="L90" i="15" s="1"/>
  <c r="N90" i="15" s="1"/>
  <c r="O90" i="15" s="1"/>
  <c r="G176" i="15"/>
  <c r="L176" i="15" s="1"/>
  <c r="N176" i="15" s="1"/>
  <c r="O176" i="15" s="1"/>
  <c r="G66" i="15"/>
  <c r="L66" i="15" s="1"/>
  <c r="N66" i="15" s="1"/>
  <c r="O66" i="15" s="1"/>
  <c r="G246" i="15"/>
  <c r="L246" i="15" s="1"/>
  <c r="N246" i="15" s="1"/>
  <c r="O246" i="15" s="1"/>
  <c r="N273" i="15"/>
  <c r="O273" i="15" s="1"/>
  <c r="G160" i="15"/>
  <c r="L160" i="15" s="1"/>
  <c r="N160" i="15" s="1"/>
  <c r="O160" i="15" s="1"/>
  <c r="N205" i="15"/>
  <c r="O205" i="15" s="1"/>
  <c r="N111" i="15"/>
  <c r="O111" i="15" s="1"/>
  <c r="N278" i="15"/>
  <c r="O278" i="15" s="1"/>
  <c r="N145" i="14"/>
  <c r="H34" i="15"/>
  <c r="M34" i="15" s="1"/>
  <c r="G34" i="15"/>
  <c r="L34" i="15" s="1"/>
  <c r="G267" i="15"/>
  <c r="L267" i="15" s="1"/>
  <c r="N267" i="15" s="1"/>
  <c r="O267" i="15" s="1"/>
  <c r="H222" i="15"/>
  <c r="M222" i="15" s="1"/>
  <c r="N222" i="15" s="1"/>
  <c r="O222" i="15" s="1"/>
  <c r="G184" i="15"/>
  <c r="L184" i="15" s="1"/>
  <c r="N184" i="15" s="1"/>
  <c r="O184" i="15" s="1"/>
  <c r="G26" i="15"/>
  <c r="L26" i="15" s="1"/>
  <c r="N26" i="15" s="1"/>
  <c r="O26" i="15" s="1"/>
  <c r="F107" i="14"/>
  <c r="H80" i="15"/>
  <c r="M80" i="15" s="1"/>
  <c r="G80" i="15"/>
  <c r="L80" i="15" s="1"/>
  <c r="G12" i="15"/>
  <c r="H12" i="15"/>
  <c r="F280" i="15"/>
  <c r="H50" i="15"/>
  <c r="M50" i="15" s="1"/>
  <c r="G50" i="15"/>
  <c r="L50" i="15" s="1"/>
  <c r="G97" i="15"/>
  <c r="L97" i="15" s="1"/>
  <c r="H97" i="15"/>
  <c r="M97" i="15" s="1"/>
  <c r="F147" i="14"/>
  <c r="G147" i="14" s="1"/>
  <c r="L147" i="14" s="1"/>
  <c r="F217" i="14"/>
  <c r="H217" i="14" s="1"/>
  <c r="M217" i="14" s="1"/>
  <c r="F221" i="14"/>
  <c r="H221" i="14" s="1"/>
  <c r="M221" i="14" s="1"/>
  <c r="F34" i="14"/>
  <c r="H34" i="14" s="1"/>
  <c r="M34" i="14" s="1"/>
  <c r="F103" i="14"/>
  <c r="F116" i="14"/>
  <c r="F143" i="14"/>
  <c r="G143" i="14" s="1"/>
  <c r="L143" i="14" s="1"/>
  <c r="K275" i="14"/>
  <c r="F188" i="14"/>
  <c r="G188" i="14" s="1"/>
  <c r="L188" i="14" s="1"/>
  <c r="F250" i="14"/>
  <c r="H250" i="14" s="1"/>
  <c r="M250" i="14" s="1"/>
  <c r="F170" i="14"/>
  <c r="G170" i="14" s="1"/>
  <c r="L170" i="14" s="1"/>
  <c r="F200" i="14"/>
  <c r="G200" i="14" s="1"/>
  <c r="L200" i="14" s="1"/>
  <c r="F262" i="14"/>
  <c r="G262" i="14" s="1"/>
  <c r="L262" i="14" s="1"/>
  <c r="F273" i="14"/>
  <c r="H273" i="14" s="1"/>
  <c r="M273" i="14" s="1"/>
  <c r="F155" i="14"/>
  <c r="G155" i="14" s="1"/>
  <c r="L155" i="14" s="1"/>
  <c r="F164" i="14"/>
  <c r="H164" i="14" s="1"/>
  <c r="M164" i="14" s="1"/>
  <c r="F178" i="14"/>
  <c r="H178" i="14" s="1"/>
  <c r="M178" i="14" s="1"/>
  <c r="F194" i="14"/>
  <c r="H194" i="14" s="1"/>
  <c r="M194" i="14" s="1"/>
  <c r="F210" i="14"/>
  <c r="H210" i="14" s="1"/>
  <c r="M210" i="14" s="1"/>
  <c r="F230" i="14"/>
  <c r="H230" i="14" s="1"/>
  <c r="M230" i="14" s="1"/>
  <c r="F256" i="14"/>
  <c r="H256" i="14" s="1"/>
  <c r="M256" i="14" s="1"/>
  <c r="F268" i="14"/>
  <c r="H268" i="14" s="1"/>
  <c r="M268" i="14" s="1"/>
  <c r="F26" i="14"/>
  <c r="G26" i="14" s="1"/>
  <c r="L26" i="14" s="1"/>
  <c r="F55" i="14"/>
  <c r="G55" i="14" s="1"/>
  <c r="L55" i="14" s="1"/>
  <c r="F68" i="14"/>
  <c r="F124" i="14"/>
  <c r="H124" i="14" s="1"/>
  <c r="M124" i="14" s="1"/>
  <c r="F93" i="14"/>
  <c r="G93" i="14" s="1"/>
  <c r="L93" i="14" s="1"/>
  <c r="F133" i="14"/>
  <c r="H133" i="14" s="1"/>
  <c r="M133" i="14" s="1"/>
  <c r="F77" i="14"/>
  <c r="G77" i="14" s="1"/>
  <c r="L77" i="14" s="1"/>
  <c r="F12" i="14"/>
  <c r="H12" i="14" s="1"/>
  <c r="F49" i="14"/>
  <c r="H49" i="14" s="1"/>
  <c r="M49" i="14" s="1"/>
  <c r="F64" i="14"/>
  <c r="H64" i="14" s="1"/>
  <c r="M64" i="14" s="1"/>
  <c r="F86" i="14"/>
  <c r="H86" i="14" s="1"/>
  <c r="M86" i="14" s="1"/>
  <c r="G12" i="14"/>
  <c r="G34" i="14"/>
  <c r="L34" i="14" s="1"/>
  <c r="D275" i="14"/>
  <c r="H77" i="14"/>
  <c r="M77" i="14" s="1"/>
  <c r="H262" i="14"/>
  <c r="M262" i="14" s="1"/>
  <c r="F19" i="14"/>
  <c r="F40" i="14"/>
  <c r="G64" i="14"/>
  <c r="L64" i="14" s="1"/>
  <c r="G86" i="14"/>
  <c r="L86" i="14" s="1"/>
  <c r="G240" i="14"/>
  <c r="L240" i="14" s="1"/>
  <c r="H240" i="14"/>
  <c r="M240" i="14" s="1"/>
  <c r="J275" i="14"/>
  <c r="H103" i="14"/>
  <c r="M103" i="14" s="1"/>
  <c r="G103" i="14"/>
  <c r="L103" i="14" s="1"/>
  <c r="G107" i="14"/>
  <c r="L107" i="14" s="1"/>
  <c r="H107" i="14"/>
  <c r="M107" i="14" s="1"/>
  <c r="H116" i="14"/>
  <c r="M116" i="14" s="1"/>
  <c r="G116" i="14"/>
  <c r="L116" i="14" s="1"/>
  <c r="G178" i="14"/>
  <c r="L178" i="14" s="1"/>
  <c r="G230" i="14"/>
  <c r="L230" i="14" s="1"/>
  <c r="G256" i="14"/>
  <c r="L256" i="14" s="1"/>
  <c r="H188" i="14"/>
  <c r="M188" i="14" s="1"/>
  <c r="G250" i="14"/>
  <c r="L250" i="14" s="1"/>
  <c r="H26" i="14"/>
  <c r="M26" i="14" s="1"/>
  <c r="H68" i="14"/>
  <c r="M68" i="14" s="1"/>
  <c r="G68" i="14"/>
  <c r="L68" i="14" s="1"/>
  <c r="H147" i="14"/>
  <c r="M147" i="14" s="1"/>
  <c r="N147" i="14" s="1"/>
  <c r="O147" i="14" s="1"/>
  <c r="G221" i="14"/>
  <c r="L221" i="14" s="1"/>
  <c r="N221" i="14" s="1"/>
  <c r="O221" i="14" s="1"/>
  <c r="N194" i="19" l="1"/>
  <c r="O194" i="19" s="1"/>
  <c r="G280" i="19"/>
  <c r="L12" i="19"/>
  <c r="N120" i="19"/>
  <c r="O120" i="19" s="1"/>
  <c r="H280" i="19"/>
  <c r="M12" i="19"/>
  <c r="M280" i="19" s="1"/>
  <c r="N215" i="19"/>
  <c r="O215" i="19" s="1"/>
  <c r="N26" i="19"/>
  <c r="O26" i="19" s="1"/>
  <c r="N128" i="19"/>
  <c r="O128" i="19" s="1"/>
  <c r="M12" i="18"/>
  <c r="M280" i="18" s="1"/>
  <c r="H280" i="18"/>
  <c r="G280" i="18"/>
  <c r="L12" i="18"/>
  <c r="G280" i="17"/>
  <c r="L12" i="17"/>
  <c r="M12" i="17"/>
  <c r="M280" i="17" s="1"/>
  <c r="H280" i="17"/>
  <c r="N56" i="17"/>
  <c r="O56" i="17" s="1"/>
  <c r="M12" i="16"/>
  <c r="M280" i="16" s="1"/>
  <c r="H280" i="16"/>
  <c r="G280" i="16"/>
  <c r="L12" i="16"/>
  <c r="N256" i="15"/>
  <c r="O256" i="15" s="1"/>
  <c r="N80" i="15"/>
  <c r="O80" i="15" s="1"/>
  <c r="N34" i="15"/>
  <c r="O34" i="15" s="1"/>
  <c r="N50" i="15"/>
  <c r="O50" i="15" s="1"/>
  <c r="H155" i="14"/>
  <c r="M155" i="14" s="1"/>
  <c r="H170" i="14"/>
  <c r="M170" i="14" s="1"/>
  <c r="H143" i="14"/>
  <c r="M143" i="14" s="1"/>
  <c r="N143" i="14" s="1"/>
  <c r="O143" i="14" s="1"/>
  <c r="G217" i="14"/>
  <c r="L217" i="14" s="1"/>
  <c r="N217" i="14" s="1"/>
  <c r="O217" i="14" s="1"/>
  <c r="G210" i="14"/>
  <c r="L210" i="14" s="1"/>
  <c r="G268" i="14"/>
  <c r="L268" i="14" s="1"/>
  <c r="G194" i="14"/>
  <c r="L194" i="14" s="1"/>
  <c r="N194" i="14" s="1"/>
  <c r="O194" i="14" s="1"/>
  <c r="G273" i="14"/>
  <c r="L273" i="14" s="1"/>
  <c r="N273" i="14" s="1"/>
  <c r="O273" i="14" s="1"/>
  <c r="H280" i="15"/>
  <c r="M12" i="15"/>
  <c r="M280" i="15" s="1"/>
  <c r="N97" i="15"/>
  <c r="O97" i="15" s="1"/>
  <c r="L12" i="15"/>
  <c r="G280" i="15"/>
  <c r="N26" i="14"/>
  <c r="O26" i="14" s="1"/>
  <c r="G49" i="14"/>
  <c r="L49" i="14" s="1"/>
  <c r="N49" i="14" s="1"/>
  <c r="O49" i="14" s="1"/>
  <c r="H200" i="14"/>
  <c r="M200" i="14" s="1"/>
  <c r="N200" i="14" s="1"/>
  <c r="O200" i="14" s="1"/>
  <c r="G133" i="14"/>
  <c r="L133" i="14" s="1"/>
  <c r="N133" i="14" s="1"/>
  <c r="O133" i="14" s="1"/>
  <c r="H55" i="14"/>
  <c r="M55" i="14" s="1"/>
  <c r="N34" i="14"/>
  <c r="O34" i="14" s="1"/>
  <c r="G164" i="14"/>
  <c r="L164" i="14" s="1"/>
  <c r="N164" i="14" s="1"/>
  <c r="O164" i="14" s="1"/>
  <c r="H93" i="14"/>
  <c r="M93" i="14" s="1"/>
  <c r="N93" i="14" s="1"/>
  <c r="O93" i="14" s="1"/>
  <c r="N262" i="14"/>
  <c r="O262" i="14" s="1"/>
  <c r="N250" i="14"/>
  <c r="O250" i="14" s="1"/>
  <c r="N240" i="14"/>
  <c r="O240" i="14" s="1"/>
  <c r="N55" i="14"/>
  <c r="O55" i="14" s="1"/>
  <c r="F275" i="14"/>
  <c r="N86" i="14"/>
  <c r="O86" i="14" s="1"/>
  <c r="G124" i="14"/>
  <c r="L124" i="14" s="1"/>
  <c r="N124" i="14" s="1"/>
  <c r="O124" i="14" s="1"/>
  <c r="N268" i="14"/>
  <c r="O268" i="14" s="1"/>
  <c r="N188" i="14"/>
  <c r="O188" i="14" s="1"/>
  <c r="N256" i="14"/>
  <c r="O256" i="14" s="1"/>
  <c r="N210" i="14"/>
  <c r="O210" i="14" s="1"/>
  <c r="N178" i="14"/>
  <c r="O178" i="14" s="1"/>
  <c r="N155" i="14"/>
  <c r="O155" i="14" s="1"/>
  <c r="N116" i="14"/>
  <c r="O116" i="14" s="1"/>
  <c r="N103" i="14"/>
  <c r="O103" i="14" s="1"/>
  <c r="N64" i="14"/>
  <c r="O64" i="14" s="1"/>
  <c r="G40" i="14"/>
  <c r="L40" i="14" s="1"/>
  <c r="H40" i="14"/>
  <c r="M40" i="14" s="1"/>
  <c r="N77" i="14"/>
  <c r="O77" i="14" s="1"/>
  <c r="N230" i="14"/>
  <c r="O230" i="14" s="1"/>
  <c r="N107" i="14"/>
  <c r="O107" i="14" s="1"/>
  <c r="N68" i="14"/>
  <c r="O68" i="14" s="1"/>
  <c r="H19" i="14"/>
  <c r="M19" i="14" s="1"/>
  <c r="G19" i="14"/>
  <c r="L19" i="14" s="1"/>
  <c r="M12" i="14"/>
  <c r="N170" i="14"/>
  <c r="O170" i="14" s="1"/>
  <c r="L12" i="14"/>
  <c r="F162" i="13"/>
  <c r="F47" i="13"/>
  <c r="D26" i="13"/>
  <c r="F22" i="13"/>
  <c r="L280" i="19" l="1"/>
  <c r="N12" i="19"/>
  <c r="L280" i="18"/>
  <c r="N12" i="18"/>
  <c r="L280" i="17"/>
  <c r="N12" i="17"/>
  <c r="L280" i="16"/>
  <c r="N12" i="16"/>
  <c r="N19" i="14"/>
  <c r="O19" i="14" s="1"/>
  <c r="L280" i="15"/>
  <c r="N12" i="15"/>
  <c r="H275" i="14"/>
  <c r="M275" i="14"/>
  <c r="N40" i="14"/>
  <c r="O40" i="14" s="1"/>
  <c r="G275" i="14"/>
  <c r="L275" i="14"/>
  <c r="N12" i="14"/>
  <c r="N280" i="19" l="1"/>
  <c r="O12" i="19"/>
  <c r="O280" i="19" s="1"/>
  <c r="N280" i="18"/>
  <c r="N282" i="18" s="1"/>
  <c r="O12" i="18"/>
  <c r="O280" i="18" s="1"/>
  <c r="N280" i="17"/>
  <c r="O12" i="17"/>
  <c r="O280" i="17" s="1"/>
  <c r="N280" i="16"/>
  <c r="O12" i="16"/>
  <c r="O280" i="16" s="1"/>
  <c r="N280" i="15"/>
  <c r="O12" i="15"/>
  <c r="O280" i="15" s="1"/>
  <c r="N275" i="14"/>
  <c r="N277" i="14" s="1"/>
  <c r="O12" i="14"/>
  <c r="O275" i="14" s="1"/>
  <c r="D170" i="13"/>
  <c r="F184" i="13" l="1"/>
  <c r="F183" i="13"/>
  <c r="F151" i="13"/>
  <c r="F129" i="13"/>
  <c r="F128" i="13"/>
  <c r="F113" i="13"/>
  <c r="F112" i="13"/>
  <c r="F111" i="13"/>
  <c r="F74" i="13"/>
  <c r="F73" i="13"/>
  <c r="F8" i="13"/>
  <c r="F9" i="13"/>
  <c r="D250" i="13" l="1"/>
  <c r="F249" i="13"/>
  <c r="D240" i="13"/>
  <c r="F238" i="13"/>
  <c r="F239" i="13"/>
  <c r="F229" i="13"/>
  <c r="D230" i="13"/>
  <c r="F216" i="13"/>
  <c r="D217" i="13"/>
  <c r="F209" i="13"/>
  <c r="D210" i="13"/>
  <c r="D200" i="13"/>
  <c r="F199" i="13"/>
  <c r="F192" i="13"/>
  <c r="D188" i="13"/>
  <c r="F187" i="13"/>
  <c r="F169" i="13"/>
  <c r="F163" i="13"/>
  <c r="D164" i="13"/>
  <c r="D155" i="13"/>
  <c r="F154" i="13"/>
  <c r="F142" i="13"/>
  <c r="D143" i="13"/>
  <c r="F132" i="13"/>
  <c r="D133" i="13"/>
  <c r="D124" i="13"/>
  <c r="F123" i="13"/>
  <c r="D116" i="13"/>
  <c r="F115" i="13"/>
  <c r="F102" i="13"/>
  <c r="D103" i="13"/>
  <c r="F92" i="13"/>
  <c r="D93" i="13"/>
  <c r="D86" i="13"/>
  <c r="F84" i="13"/>
  <c r="F85" i="13"/>
  <c r="D77" i="13"/>
  <c r="F76" i="13"/>
  <c r="D64" i="13"/>
  <c r="F63" i="13"/>
  <c r="F62" i="13"/>
  <c r="D49" i="13"/>
  <c r="F48" i="13"/>
  <c r="D40" i="13"/>
  <c r="F39" i="13"/>
  <c r="F33" i="13"/>
  <c r="D34" i="13"/>
  <c r="F25" i="13"/>
  <c r="F11" i="13"/>
  <c r="D12" i="13"/>
  <c r="F182" i="13" l="1"/>
  <c r="F127" i="13"/>
  <c r="F89" i="13"/>
  <c r="F71" i="13"/>
  <c r="F43" i="13"/>
  <c r="F44" i="13"/>
  <c r="F45" i="13"/>
  <c r="F46" i="13"/>
  <c r="F38" i="13"/>
  <c r="F24" i="13"/>
  <c r="F10" i="13"/>
  <c r="K3" i="13" l="1"/>
  <c r="J3" i="13"/>
  <c r="I275" i="13" l="1"/>
  <c r="K273" i="13"/>
  <c r="J273" i="13"/>
  <c r="D273" i="13"/>
  <c r="F272" i="13"/>
  <c r="F271" i="13"/>
  <c r="F270" i="13"/>
  <c r="K268" i="13"/>
  <c r="J268" i="13"/>
  <c r="D268" i="13"/>
  <c r="F267" i="13"/>
  <c r="F266" i="13"/>
  <c r="F265" i="13"/>
  <c r="F264" i="13"/>
  <c r="K262" i="13"/>
  <c r="J262" i="13"/>
  <c r="D262" i="13"/>
  <c r="F260" i="13"/>
  <c r="F259" i="13"/>
  <c r="F258" i="13"/>
  <c r="K256" i="13"/>
  <c r="J256" i="13"/>
  <c r="D256" i="13"/>
  <c r="F254" i="13"/>
  <c r="F253" i="13"/>
  <c r="F252" i="13"/>
  <c r="K250" i="13"/>
  <c r="J250" i="13"/>
  <c r="F248" i="13"/>
  <c r="F247" i="13"/>
  <c r="F246" i="13"/>
  <c r="F245" i="13"/>
  <c r="F244" i="13"/>
  <c r="F243" i="13"/>
  <c r="F242" i="13"/>
  <c r="K240" i="13"/>
  <c r="J240" i="13"/>
  <c r="F237" i="13"/>
  <c r="F236" i="13"/>
  <c r="F235" i="13"/>
  <c r="F234" i="13"/>
  <c r="F233" i="13"/>
  <c r="F232" i="13"/>
  <c r="K230" i="13"/>
  <c r="J230" i="13"/>
  <c r="F228" i="13"/>
  <c r="F227" i="13"/>
  <c r="F226" i="13"/>
  <c r="F225" i="13"/>
  <c r="F224" i="13"/>
  <c r="F223" i="13"/>
  <c r="K221" i="13"/>
  <c r="J221" i="13"/>
  <c r="D221" i="13"/>
  <c r="F220" i="13"/>
  <c r="F219" i="13"/>
  <c r="K217" i="13"/>
  <c r="J217" i="13"/>
  <c r="F215" i="13"/>
  <c r="F214" i="13"/>
  <c r="F213" i="13"/>
  <c r="K210" i="13"/>
  <c r="J210" i="13"/>
  <c r="F208" i="13"/>
  <c r="F207" i="13"/>
  <c r="F206" i="13"/>
  <c r="F205" i="13"/>
  <c r="F204" i="13"/>
  <c r="F203" i="13"/>
  <c r="F202" i="13"/>
  <c r="K200" i="13"/>
  <c r="J200" i="13"/>
  <c r="F198" i="13"/>
  <c r="F197" i="13"/>
  <c r="K194" i="13"/>
  <c r="J194" i="13"/>
  <c r="D194" i="13"/>
  <c r="F193" i="13"/>
  <c r="F191" i="13"/>
  <c r="F190" i="13"/>
  <c r="K188" i="13"/>
  <c r="J188" i="13"/>
  <c r="F186" i="13"/>
  <c r="F185" i="13"/>
  <c r="F181" i="13"/>
  <c r="K178" i="13"/>
  <c r="J178" i="13"/>
  <c r="D178" i="13"/>
  <c r="F177" i="13"/>
  <c r="F176" i="13"/>
  <c r="F175" i="13"/>
  <c r="F174" i="13"/>
  <c r="F173" i="13"/>
  <c r="F172" i="13"/>
  <c r="K170" i="13"/>
  <c r="J170" i="13"/>
  <c r="F168" i="13"/>
  <c r="F167" i="13"/>
  <c r="K164" i="13"/>
  <c r="J164" i="13"/>
  <c r="F161" i="13"/>
  <c r="F160" i="13"/>
  <c r="F159" i="13"/>
  <c r="F158" i="13"/>
  <c r="F157" i="13"/>
  <c r="K155" i="13"/>
  <c r="J155" i="13"/>
  <c r="F153" i="13"/>
  <c r="F152" i="13"/>
  <c r="F150" i="13"/>
  <c r="K147" i="13"/>
  <c r="J147" i="13"/>
  <c r="D147" i="13"/>
  <c r="F146" i="13"/>
  <c r="F145" i="13"/>
  <c r="K143" i="13"/>
  <c r="J143" i="13"/>
  <c r="F141" i="13"/>
  <c r="F140" i="13"/>
  <c r="F139" i="13"/>
  <c r="F138" i="13"/>
  <c r="F137" i="13"/>
  <c r="F136" i="13"/>
  <c r="F135" i="13"/>
  <c r="K133" i="13"/>
  <c r="J133" i="13"/>
  <c r="F131" i="13"/>
  <c r="F130" i="13"/>
  <c r="K124" i="13"/>
  <c r="J124" i="13"/>
  <c r="F122" i="13"/>
  <c r="F121" i="13"/>
  <c r="F120" i="13"/>
  <c r="F119" i="13"/>
  <c r="F118" i="13"/>
  <c r="K116" i="13"/>
  <c r="J116" i="13"/>
  <c r="F114" i="13"/>
  <c r="F110" i="13"/>
  <c r="K107" i="13"/>
  <c r="J107" i="13"/>
  <c r="D107" i="13"/>
  <c r="F106" i="13"/>
  <c r="F105" i="13"/>
  <c r="K103" i="13"/>
  <c r="J103" i="13"/>
  <c r="F101" i="13"/>
  <c r="F100" i="13"/>
  <c r="F99" i="13"/>
  <c r="F98" i="13"/>
  <c r="F97" i="13"/>
  <c r="F96" i="13"/>
  <c r="F95" i="13"/>
  <c r="K93" i="13"/>
  <c r="J93" i="13"/>
  <c r="F91" i="13"/>
  <c r="F90" i="13"/>
  <c r="K86" i="13"/>
  <c r="J86" i="13"/>
  <c r="F83" i="13"/>
  <c r="F82" i="13"/>
  <c r="F81" i="13"/>
  <c r="F80" i="13"/>
  <c r="F79" i="13"/>
  <c r="K77" i="13"/>
  <c r="J77" i="13"/>
  <c r="F75" i="13"/>
  <c r="F72" i="13"/>
  <c r="K68" i="13"/>
  <c r="J68" i="13"/>
  <c r="D68" i="13"/>
  <c r="F67" i="13"/>
  <c r="F66" i="13"/>
  <c r="K64" i="13"/>
  <c r="J64" i="13"/>
  <c r="F61" i="13"/>
  <c r="F60" i="13"/>
  <c r="F59" i="13"/>
  <c r="F58" i="13"/>
  <c r="F57" i="13"/>
  <c r="K55" i="13"/>
  <c r="J55" i="13"/>
  <c r="D55" i="13"/>
  <c r="F54" i="13"/>
  <c r="F53" i="13"/>
  <c r="F52" i="13"/>
  <c r="K49" i="13"/>
  <c r="J49" i="13"/>
  <c r="F42" i="13"/>
  <c r="F49" i="13" s="1"/>
  <c r="K40" i="13"/>
  <c r="J40" i="13"/>
  <c r="F37" i="13"/>
  <c r="F40" i="13" s="1"/>
  <c r="K34" i="13"/>
  <c r="J34" i="13"/>
  <c r="F32" i="13"/>
  <c r="F31" i="13"/>
  <c r="F30" i="13"/>
  <c r="F29" i="13"/>
  <c r="F28" i="13"/>
  <c r="K26" i="13"/>
  <c r="J26" i="13"/>
  <c r="F23" i="13"/>
  <c r="F26" i="13" s="1"/>
  <c r="K19" i="13"/>
  <c r="J19" i="13"/>
  <c r="D19" i="13"/>
  <c r="F18" i="13"/>
  <c r="F17" i="13"/>
  <c r="F16" i="13"/>
  <c r="F15" i="13"/>
  <c r="F14" i="13"/>
  <c r="K12" i="13"/>
  <c r="J12" i="13"/>
  <c r="F7" i="13"/>
  <c r="F6" i="13"/>
  <c r="N3" i="13"/>
  <c r="H3" i="13"/>
  <c r="G3" i="13"/>
  <c r="F170" i="13" l="1"/>
  <c r="G170" i="13" s="1"/>
  <c r="L170" i="13" s="1"/>
  <c r="F250" i="13"/>
  <c r="H250" i="13" s="1"/>
  <c r="M250" i="13" s="1"/>
  <c r="F200" i="13"/>
  <c r="H200" i="13" s="1"/>
  <c r="M200" i="13" s="1"/>
  <c r="F240" i="13"/>
  <c r="H240" i="13" s="1"/>
  <c r="M240" i="13" s="1"/>
  <c r="F230" i="13"/>
  <c r="H230" i="13" s="1"/>
  <c r="M230" i="13" s="1"/>
  <c r="F210" i="13"/>
  <c r="G210" i="13" s="1"/>
  <c r="L210" i="13" s="1"/>
  <c r="F217" i="13"/>
  <c r="F188" i="13"/>
  <c r="F155" i="13"/>
  <c r="H155" i="13" s="1"/>
  <c r="M155" i="13" s="1"/>
  <c r="F93" i="13"/>
  <c r="G93" i="13" s="1"/>
  <c r="L93" i="13" s="1"/>
  <c r="F164" i="13"/>
  <c r="G164" i="13" s="1"/>
  <c r="L164" i="13" s="1"/>
  <c r="F143" i="13"/>
  <c r="H143" i="13" s="1"/>
  <c r="M143" i="13" s="1"/>
  <c r="F133" i="13"/>
  <c r="H133" i="13" s="1"/>
  <c r="M133" i="13" s="1"/>
  <c r="F116" i="13"/>
  <c r="G116" i="13" s="1"/>
  <c r="L116" i="13" s="1"/>
  <c r="F124" i="13"/>
  <c r="H124" i="13" s="1"/>
  <c r="M124" i="13" s="1"/>
  <c r="F103" i="13"/>
  <c r="G103" i="13" s="1"/>
  <c r="L103" i="13" s="1"/>
  <c r="F86" i="13"/>
  <c r="H86" i="13" s="1"/>
  <c r="M86" i="13" s="1"/>
  <c r="F64" i="13"/>
  <c r="F77" i="13"/>
  <c r="G77" i="13" s="1"/>
  <c r="L77" i="13" s="1"/>
  <c r="F34" i="13"/>
  <c r="F12" i="13"/>
  <c r="F221" i="13"/>
  <c r="G221" i="13" s="1"/>
  <c r="L221" i="13" s="1"/>
  <c r="F273" i="13"/>
  <c r="G273" i="13" s="1"/>
  <c r="L273" i="13" s="1"/>
  <c r="F107" i="13"/>
  <c r="H107" i="13" s="1"/>
  <c r="M107" i="13" s="1"/>
  <c r="F68" i="13"/>
  <c r="G68" i="13" s="1"/>
  <c r="L68" i="13" s="1"/>
  <c r="F55" i="13"/>
  <c r="H55" i="13" s="1"/>
  <c r="M55" i="13" s="1"/>
  <c r="H49" i="13"/>
  <c r="M49" i="13" s="1"/>
  <c r="H26" i="13"/>
  <c r="M26" i="13" s="1"/>
  <c r="F19" i="13"/>
  <c r="G19" i="13" s="1"/>
  <c r="L19" i="13" s="1"/>
  <c r="F178" i="13"/>
  <c r="H178" i="13" s="1"/>
  <c r="M178" i="13" s="1"/>
  <c r="F268" i="13"/>
  <c r="H268" i="13" s="1"/>
  <c r="M268" i="13" s="1"/>
  <c r="F147" i="13"/>
  <c r="G147" i="13" s="1"/>
  <c r="L147" i="13" s="1"/>
  <c r="F194" i="13"/>
  <c r="H194" i="13" s="1"/>
  <c r="M194" i="13" s="1"/>
  <c r="F262" i="13"/>
  <c r="H262" i="13" s="1"/>
  <c r="M262" i="13" s="1"/>
  <c r="D275" i="13"/>
  <c r="H40" i="13"/>
  <c r="M40" i="13" s="1"/>
  <c r="G40" i="13"/>
  <c r="L40" i="13" s="1"/>
  <c r="K275" i="13"/>
  <c r="F256" i="13"/>
  <c r="J275" i="13"/>
  <c r="F157" i="10"/>
  <c r="F158" i="10"/>
  <c r="F159" i="10"/>
  <c r="F160" i="10"/>
  <c r="F161" i="10"/>
  <c r="H170" i="13" l="1"/>
  <c r="M170" i="13" s="1"/>
  <c r="N170" i="13" s="1"/>
  <c r="O170" i="13" s="1"/>
  <c r="G107" i="13"/>
  <c r="L107" i="13" s="1"/>
  <c r="N107" i="13" s="1"/>
  <c r="O107" i="13" s="1"/>
  <c r="H68" i="13"/>
  <c r="M68" i="13" s="1"/>
  <c r="N68" i="13" s="1"/>
  <c r="O68" i="13" s="1"/>
  <c r="G55" i="13"/>
  <c r="L55" i="13" s="1"/>
  <c r="N55" i="13" s="1"/>
  <c r="O55" i="13" s="1"/>
  <c r="G86" i="13"/>
  <c r="L86" i="13" s="1"/>
  <c r="N86" i="13" s="1"/>
  <c r="O86" i="13" s="1"/>
  <c r="H221" i="13"/>
  <c r="M221" i="13" s="1"/>
  <c r="N221" i="13" s="1"/>
  <c r="O221" i="13" s="1"/>
  <c r="H93" i="13"/>
  <c r="M93" i="13" s="1"/>
  <c r="N93" i="13" s="1"/>
  <c r="O93" i="13" s="1"/>
  <c r="H273" i="13"/>
  <c r="M273" i="13" s="1"/>
  <c r="N273" i="13" s="1"/>
  <c r="O273" i="13" s="1"/>
  <c r="G200" i="13"/>
  <c r="L200" i="13" s="1"/>
  <c r="N200" i="13" s="1"/>
  <c r="O200" i="13" s="1"/>
  <c r="G268" i="13"/>
  <c r="L268" i="13" s="1"/>
  <c r="N268" i="13" s="1"/>
  <c r="O268" i="13" s="1"/>
  <c r="G262" i="13"/>
  <c r="L262" i="13" s="1"/>
  <c r="N262" i="13" s="1"/>
  <c r="O262" i="13" s="1"/>
  <c r="G240" i="13"/>
  <c r="L240" i="13" s="1"/>
  <c r="N240" i="13" s="1"/>
  <c r="O240" i="13" s="1"/>
  <c r="H210" i="13"/>
  <c r="M210" i="13" s="1"/>
  <c r="N210" i="13" s="1"/>
  <c r="O210" i="13" s="1"/>
  <c r="G178" i="13"/>
  <c r="L178" i="13" s="1"/>
  <c r="N178" i="13" s="1"/>
  <c r="O178" i="13" s="1"/>
  <c r="H147" i="13"/>
  <c r="M147" i="13" s="1"/>
  <c r="N147" i="13" s="1"/>
  <c r="O147" i="13" s="1"/>
  <c r="G143" i="13"/>
  <c r="L143" i="13" s="1"/>
  <c r="N143" i="13" s="1"/>
  <c r="O143" i="13" s="1"/>
  <c r="G155" i="13"/>
  <c r="L155" i="13" s="1"/>
  <c r="N155" i="13" s="1"/>
  <c r="O155" i="13" s="1"/>
  <c r="G230" i="13"/>
  <c r="L230" i="13" s="1"/>
  <c r="N230" i="13" s="1"/>
  <c r="O230" i="13" s="1"/>
  <c r="H164" i="13"/>
  <c r="M164" i="13" s="1"/>
  <c r="N164" i="13" s="1"/>
  <c r="O164" i="13" s="1"/>
  <c r="G26" i="13"/>
  <c r="L26" i="13" s="1"/>
  <c r="N26" i="13" s="1"/>
  <c r="O26" i="13" s="1"/>
  <c r="G194" i="13"/>
  <c r="L194" i="13" s="1"/>
  <c r="N194" i="13" s="1"/>
  <c r="O194" i="13" s="1"/>
  <c r="G124" i="13"/>
  <c r="L124" i="13" s="1"/>
  <c r="N124" i="13" s="1"/>
  <c r="O124" i="13" s="1"/>
  <c r="H116" i="13"/>
  <c r="M116" i="13" s="1"/>
  <c r="N116" i="13" s="1"/>
  <c r="O116" i="13" s="1"/>
  <c r="H103" i="13"/>
  <c r="M103" i="13" s="1"/>
  <c r="N103" i="13" s="1"/>
  <c r="O103" i="13" s="1"/>
  <c r="H77" i="13"/>
  <c r="M77" i="13" s="1"/>
  <c r="N77" i="13" s="1"/>
  <c r="O77" i="13" s="1"/>
  <c r="G49" i="13"/>
  <c r="L49" i="13" s="1"/>
  <c r="N49" i="13" s="1"/>
  <c r="O49" i="13" s="1"/>
  <c r="H19" i="13"/>
  <c r="M19" i="13" s="1"/>
  <c r="N19" i="13" s="1"/>
  <c r="O19" i="13" s="1"/>
  <c r="G250" i="13"/>
  <c r="L250" i="13" s="1"/>
  <c r="N250" i="13" s="1"/>
  <c r="O250" i="13" s="1"/>
  <c r="G133" i="13"/>
  <c r="L133" i="13" s="1"/>
  <c r="N133" i="13" s="1"/>
  <c r="O133" i="13" s="1"/>
  <c r="N40" i="13"/>
  <c r="O40" i="13" s="1"/>
  <c r="G188" i="13"/>
  <c r="L188" i="13" s="1"/>
  <c r="H188" i="13"/>
  <c r="M188" i="13" s="1"/>
  <c r="H64" i="13"/>
  <c r="M64" i="13" s="1"/>
  <c r="G64" i="13"/>
  <c r="L64" i="13" s="1"/>
  <c r="G256" i="13"/>
  <c r="L256" i="13" s="1"/>
  <c r="H256" i="13"/>
  <c r="M256" i="13" s="1"/>
  <c r="G12" i="13"/>
  <c r="H12" i="13"/>
  <c r="F275" i="13"/>
  <c r="H34" i="13"/>
  <c r="M34" i="13" s="1"/>
  <c r="G34" i="13"/>
  <c r="L34" i="13" s="1"/>
  <c r="G217" i="13"/>
  <c r="L217" i="13" s="1"/>
  <c r="H217" i="13"/>
  <c r="M217" i="13" s="1"/>
  <c r="F246" i="10"/>
  <c r="F247" i="10"/>
  <c r="F239" i="10"/>
  <c r="F240" i="10"/>
  <c r="F241" i="10"/>
  <c r="F242" i="10"/>
  <c r="F233" i="10"/>
  <c r="F234" i="10"/>
  <c r="F227" i="10"/>
  <c r="F228" i="10"/>
  <c r="F218" i="10"/>
  <c r="F219" i="10"/>
  <c r="F220" i="10"/>
  <c r="F221" i="10"/>
  <c r="F222" i="10"/>
  <c r="F223" i="10"/>
  <c r="F210" i="10"/>
  <c r="F211" i="10"/>
  <c r="F212" i="10"/>
  <c r="F213" i="10"/>
  <c r="F214" i="10"/>
  <c r="F202" i="10"/>
  <c r="F203" i="10"/>
  <c r="F204" i="10"/>
  <c r="F205" i="10"/>
  <c r="F206" i="10"/>
  <c r="F198" i="10"/>
  <c r="F193" i="10"/>
  <c r="F194" i="10"/>
  <c r="F183" i="10"/>
  <c r="F184" i="10"/>
  <c r="F185" i="10"/>
  <c r="F186" i="10"/>
  <c r="F187" i="10"/>
  <c r="F188" i="10"/>
  <c r="F179" i="10"/>
  <c r="F172" i="10"/>
  <c r="F173" i="10"/>
  <c r="F174" i="10"/>
  <c r="F166" i="10"/>
  <c r="F167" i="10"/>
  <c r="F168" i="10"/>
  <c r="F153" i="10"/>
  <c r="F144" i="10"/>
  <c r="F145" i="10"/>
  <c r="F146" i="10"/>
  <c r="F147" i="10"/>
  <c r="F148" i="10"/>
  <c r="F139" i="10"/>
  <c r="F140" i="10"/>
  <c r="F134" i="10"/>
  <c r="F125" i="10"/>
  <c r="F126" i="10"/>
  <c r="F127" i="10"/>
  <c r="F128" i="10"/>
  <c r="F129" i="10"/>
  <c r="F130" i="10"/>
  <c r="F120" i="10"/>
  <c r="F121" i="10"/>
  <c r="F114" i="10"/>
  <c r="F115" i="10"/>
  <c r="F109" i="10"/>
  <c r="F110" i="10"/>
  <c r="F100" i="10"/>
  <c r="F101" i="10"/>
  <c r="F102" i="10"/>
  <c r="F103" i="10"/>
  <c r="F104" i="10"/>
  <c r="F94" i="10"/>
  <c r="F95" i="10"/>
  <c r="F96" i="10"/>
  <c r="F89" i="10"/>
  <c r="F80" i="10"/>
  <c r="F81" i="10"/>
  <c r="F82" i="10"/>
  <c r="F83" i="10"/>
  <c r="F84" i="10"/>
  <c r="F85" i="10"/>
  <c r="F76" i="10"/>
  <c r="F68" i="10"/>
  <c r="F69" i="10"/>
  <c r="F70" i="10"/>
  <c r="F71" i="10"/>
  <c r="F64" i="10"/>
  <c r="F59" i="10"/>
  <c r="F51" i="10"/>
  <c r="F52" i="10"/>
  <c r="F53" i="10"/>
  <c r="F54" i="10"/>
  <c r="F55" i="10"/>
  <c r="F44" i="10"/>
  <c r="F45" i="10"/>
  <c r="F46" i="10"/>
  <c r="F47" i="10"/>
  <c r="F35" i="10"/>
  <c r="F36" i="10"/>
  <c r="F37" i="10"/>
  <c r="F38" i="10"/>
  <c r="F39" i="10"/>
  <c r="F24" i="10"/>
  <c r="F25" i="10"/>
  <c r="F26" i="10"/>
  <c r="F27" i="10"/>
  <c r="F20" i="10"/>
  <c r="F12" i="10"/>
  <c r="F13" i="10"/>
  <c r="F14" i="10"/>
  <c r="F15" i="10"/>
  <c r="F7" i="10"/>
  <c r="F8" i="10"/>
  <c r="N256" i="13" l="1"/>
  <c r="O256" i="13" s="1"/>
  <c r="N64" i="13"/>
  <c r="O64" i="13" s="1"/>
  <c r="G275" i="13"/>
  <c r="L12" i="13"/>
  <c r="N217" i="13"/>
  <c r="O217" i="13" s="1"/>
  <c r="N34" i="13"/>
  <c r="O34" i="13" s="1"/>
  <c r="H275" i="13"/>
  <c r="M12" i="13"/>
  <c r="M275" i="13" s="1"/>
  <c r="N188" i="13"/>
  <c r="O188" i="13" s="1"/>
  <c r="N3" i="10"/>
  <c r="K3" i="10"/>
  <c r="J3" i="10"/>
  <c r="H3" i="10"/>
  <c r="G3" i="10"/>
  <c r="K3" i="12"/>
  <c r="J3" i="12"/>
  <c r="H3" i="12"/>
  <c r="G3" i="12"/>
  <c r="I250" i="12"/>
  <c r="K248" i="12"/>
  <c r="J248" i="12"/>
  <c r="D248" i="12"/>
  <c r="F247" i="12"/>
  <c r="F246" i="12"/>
  <c r="F245" i="12"/>
  <c r="K243" i="12"/>
  <c r="J243" i="12"/>
  <c r="D243" i="12"/>
  <c r="F242" i="12"/>
  <c r="F241" i="12"/>
  <c r="F240" i="12"/>
  <c r="F239" i="12"/>
  <c r="F238" i="12"/>
  <c r="K236" i="12"/>
  <c r="J236" i="12"/>
  <c r="D236" i="12"/>
  <c r="F234" i="12"/>
  <c r="F233" i="12"/>
  <c r="F232" i="12"/>
  <c r="K230" i="12"/>
  <c r="J230" i="12"/>
  <c r="D230" i="12"/>
  <c r="F228" i="12"/>
  <c r="F227" i="12"/>
  <c r="F226" i="12"/>
  <c r="K224" i="12"/>
  <c r="J224" i="12"/>
  <c r="D224" i="12"/>
  <c r="F223" i="12"/>
  <c r="F222" i="12"/>
  <c r="F221" i="12"/>
  <c r="F220" i="12"/>
  <c r="F219" i="12"/>
  <c r="F218" i="12"/>
  <c r="F217" i="12"/>
  <c r="K215" i="12"/>
  <c r="J215" i="12"/>
  <c r="D215" i="12"/>
  <c r="F214" i="12"/>
  <c r="F213" i="12"/>
  <c r="F212" i="12"/>
  <c r="F211" i="12"/>
  <c r="F210" i="12"/>
  <c r="F209" i="12"/>
  <c r="K207" i="12"/>
  <c r="J207" i="12"/>
  <c r="D207" i="12"/>
  <c r="F206" i="12"/>
  <c r="F205" i="12"/>
  <c r="F204" i="12"/>
  <c r="F203" i="12"/>
  <c r="F202" i="12"/>
  <c r="F201" i="12"/>
  <c r="K199" i="12"/>
  <c r="J199" i="12"/>
  <c r="D199" i="12"/>
  <c r="F198" i="12"/>
  <c r="F197" i="12"/>
  <c r="K195" i="12"/>
  <c r="J195" i="12"/>
  <c r="D195" i="12"/>
  <c r="F194" i="12"/>
  <c r="F193" i="12"/>
  <c r="F192" i="12"/>
  <c r="F195" i="12" s="1"/>
  <c r="K189" i="12"/>
  <c r="J189" i="12"/>
  <c r="D189" i="12"/>
  <c r="F188" i="12"/>
  <c r="F187" i="12"/>
  <c r="F186" i="12"/>
  <c r="F185" i="12"/>
  <c r="F184" i="12"/>
  <c r="F183" i="12"/>
  <c r="F182" i="12"/>
  <c r="K180" i="12"/>
  <c r="J180" i="12"/>
  <c r="D180" i="12"/>
  <c r="F179" i="12"/>
  <c r="F178" i="12"/>
  <c r="K175" i="12"/>
  <c r="J175" i="12"/>
  <c r="D175" i="12"/>
  <c r="F174" i="12"/>
  <c r="F173" i="12"/>
  <c r="F172" i="12"/>
  <c r="F171" i="12"/>
  <c r="K169" i="12"/>
  <c r="J169" i="12"/>
  <c r="D169" i="12"/>
  <c r="F168" i="12"/>
  <c r="F167" i="12"/>
  <c r="F166" i="12"/>
  <c r="F165" i="12"/>
  <c r="K162" i="12"/>
  <c r="J162" i="12"/>
  <c r="D162" i="12"/>
  <c r="F161" i="12"/>
  <c r="F160" i="12"/>
  <c r="F159" i="12"/>
  <c r="F158" i="12"/>
  <c r="F157" i="12"/>
  <c r="F156" i="12"/>
  <c r="K154" i="12"/>
  <c r="J154" i="12"/>
  <c r="D154" i="12"/>
  <c r="F153" i="12"/>
  <c r="F152" i="12"/>
  <c r="K149" i="12"/>
  <c r="J149" i="12"/>
  <c r="D149" i="12"/>
  <c r="F148" i="12"/>
  <c r="F147" i="12"/>
  <c r="F146" i="12"/>
  <c r="F145" i="12"/>
  <c r="F144" i="12"/>
  <c r="F143" i="12"/>
  <c r="K141" i="12"/>
  <c r="J141" i="12"/>
  <c r="D141" i="12"/>
  <c r="F140" i="12"/>
  <c r="F139" i="12"/>
  <c r="F138" i="12"/>
  <c r="K135" i="12"/>
  <c r="J135" i="12"/>
  <c r="D135" i="12"/>
  <c r="F134" i="12"/>
  <c r="F133" i="12"/>
  <c r="K131" i="12"/>
  <c r="J131" i="12"/>
  <c r="D131" i="12"/>
  <c r="F130" i="12"/>
  <c r="F129" i="12"/>
  <c r="F128" i="12"/>
  <c r="F127" i="12"/>
  <c r="F126" i="12"/>
  <c r="F125" i="12"/>
  <c r="F124" i="12"/>
  <c r="K122" i="12"/>
  <c r="J122" i="12"/>
  <c r="D122" i="12"/>
  <c r="F121" i="12"/>
  <c r="F120" i="12"/>
  <c r="F119" i="12"/>
  <c r="K116" i="12"/>
  <c r="J116" i="12"/>
  <c r="D116" i="12"/>
  <c r="F115" i="12"/>
  <c r="F114" i="12"/>
  <c r="F113" i="12"/>
  <c r="K111" i="12"/>
  <c r="J111" i="12"/>
  <c r="D111" i="12"/>
  <c r="F110" i="12"/>
  <c r="F109" i="12"/>
  <c r="F108" i="12"/>
  <c r="K105" i="12"/>
  <c r="J105" i="12"/>
  <c r="D105" i="12"/>
  <c r="F104" i="12"/>
  <c r="F103" i="12"/>
  <c r="F102" i="12"/>
  <c r="F101" i="12"/>
  <c r="F100" i="12"/>
  <c r="F99" i="12"/>
  <c r="K97" i="12"/>
  <c r="J97" i="12"/>
  <c r="D97" i="12"/>
  <c r="F96" i="12"/>
  <c r="F95" i="12"/>
  <c r="F94" i="12"/>
  <c r="F93" i="12"/>
  <c r="K90" i="12"/>
  <c r="J90" i="12"/>
  <c r="D90" i="12"/>
  <c r="F89" i="12"/>
  <c r="F88" i="12"/>
  <c r="K86" i="12"/>
  <c r="J86" i="12"/>
  <c r="D86" i="12"/>
  <c r="F85" i="12"/>
  <c r="F84" i="12"/>
  <c r="F83" i="12"/>
  <c r="F82" i="12"/>
  <c r="F81" i="12"/>
  <c r="F80" i="12"/>
  <c r="F79" i="12"/>
  <c r="K77" i="12"/>
  <c r="J77" i="12"/>
  <c r="D77" i="12"/>
  <c r="F76" i="12"/>
  <c r="F75" i="12"/>
  <c r="K72" i="12"/>
  <c r="J72" i="12"/>
  <c r="D72" i="12"/>
  <c r="F71" i="12"/>
  <c r="F70" i="12"/>
  <c r="F69" i="12"/>
  <c r="F68" i="12"/>
  <c r="F67" i="12"/>
  <c r="K65" i="12"/>
  <c r="J65" i="12"/>
  <c r="D65" i="12"/>
  <c r="F64" i="12"/>
  <c r="F63" i="12"/>
  <c r="F65" i="12" s="1"/>
  <c r="O65" i="12" s="1"/>
  <c r="P65" i="12" s="1"/>
  <c r="K60" i="12"/>
  <c r="J60" i="12"/>
  <c r="D60" i="12"/>
  <c r="F59" i="12"/>
  <c r="F58" i="12"/>
  <c r="K56" i="12"/>
  <c r="J56" i="12"/>
  <c r="D56" i="12"/>
  <c r="F55" i="12"/>
  <c r="F54" i="12"/>
  <c r="F53" i="12"/>
  <c r="F52" i="12"/>
  <c r="F51" i="12"/>
  <c r="F50" i="12"/>
  <c r="K48" i="12"/>
  <c r="J48" i="12"/>
  <c r="D48" i="12"/>
  <c r="F47" i="12"/>
  <c r="F46" i="12"/>
  <c r="F45" i="12"/>
  <c r="F44" i="12"/>
  <c r="F43" i="12"/>
  <c r="K40" i="12"/>
  <c r="J40" i="12"/>
  <c r="D40" i="12"/>
  <c r="F39" i="12"/>
  <c r="F38" i="12"/>
  <c r="F37" i="12"/>
  <c r="F36" i="12"/>
  <c r="F35" i="12"/>
  <c r="F34" i="12"/>
  <c r="K32" i="12"/>
  <c r="J32" i="12"/>
  <c r="D32" i="12"/>
  <c r="F31" i="12"/>
  <c r="F32" i="12" s="1"/>
  <c r="K28" i="12"/>
  <c r="J28" i="12"/>
  <c r="D28" i="12"/>
  <c r="F27" i="12"/>
  <c r="F26" i="12"/>
  <c r="F25" i="12"/>
  <c r="F24" i="12"/>
  <c r="F23" i="12"/>
  <c r="K21" i="12"/>
  <c r="J21" i="12"/>
  <c r="D21" i="12"/>
  <c r="F20" i="12"/>
  <c r="F19" i="12"/>
  <c r="K16" i="12"/>
  <c r="J16" i="12"/>
  <c r="D16" i="12"/>
  <c r="F15" i="12"/>
  <c r="F14" i="12"/>
  <c r="F13" i="12"/>
  <c r="F12" i="12"/>
  <c r="F11" i="12"/>
  <c r="K9" i="12"/>
  <c r="J9" i="12"/>
  <c r="D9" i="12"/>
  <c r="F8" i="12"/>
  <c r="F7" i="12"/>
  <c r="F6" i="12"/>
  <c r="N3" i="12"/>
  <c r="K248" i="10"/>
  <c r="J248" i="10"/>
  <c r="K243" i="10"/>
  <c r="J243" i="10"/>
  <c r="K236" i="10"/>
  <c r="J236" i="10"/>
  <c r="K230" i="10"/>
  <c r="J230" i="10"/>
  <c r="K224" i="10"/>
  <c r="J224" i="10"/>
  <c r="K215" i="10"/>
  <c r="J215" i="10"/>
  <c r="K207" i="10"/>
  <c r="J207" i="10"/>
  <c r="K199" i="10"/>
  <c r="J199" i="10"/>
  <c r="K195" i="10"/>
  <c r="J195" i="10"/>
  <c r="K189" i="10"/>
  <c r="J189" i="10"/>
  <c r="K180" i="10"/>
  <c r="J180" i="10"/>
  <c r="K175" i="10"/>
  <c r="J175" i="10"/>
  <c r="K169" i="10"/>
  <c r="J169" i="10"/>
  <c r="K162" i="10"/>
  <c r="J162" i="10"/>
  <c r="K154" i="10"/>
  <c r="J154" i="10"/>
  <c r="K149" i="10"/>
  <c r="J149" i="10"/>
  <c r="K141" i="10"/>
  <c r="J141" i="10"/>
  <c r="K135" i="10"/>
  <c r="J135" i="10"/>
  <c r="K131" i="10"/>
  <c r="J131" i="10"/>
  <c r="K122" i="10"/>
  <c r="J122" i="10"/>
  <c r="K116" i="10"/>
  <c r="J116" i="10"/>
  <c r="K111" i="10"/>
  <c r="J111" i="10"/>
  <c r="K105" i="10"/>
  <c r="J105" i="10"/>
  <c r="K97" i="10"/>
  <c r="J97" i="10"/>
  <c r="K90" i="10"/>
  <c r="J90" i="10"/>
  <c r="K86" i="10"/>
  <c r="J86" i="10"/>
  <c r="K77" i="10"/>
  <c r="J77" i="10"/>
  <c r="K72" i="10"/>
  <c r="J72" i="10"/>
  <c r="K65" i="10"/>
  <c r="J65" i="10"/>
  <c r="K60" i="10"/>
  <c r="J60" i="10"/>
  <c r="K56" i="10"/>
  <c r="J56" i="10"/>
  <c r="K48" i="10"/>
  <c r="J48" i="10"/>
  <c r="K40" i="10"/>
  <c r="J40" i="10"/>
  <c r="K32" i="10"/>
  <c r="J32" i="10"/>
  <c r="K28" i="10"/>
  <c r="J28" i="10"/>
  <c r="K21" i="10"/>
  <c r="J21" i="10"/>
  <c r="K16" i="10"/>
  <c r="J16" i="10"/>
  <c r="J9" i="10"/>
  <c r="K9" i="10"/>
  <c r="F199" i="12" l="1"/>
  <c r="H199" i="12" s="1"/>
  <c r="F97" i="12"/>
  <c r="F141" i="12"/>
  <c r="G141" i="12" s="1"/>
  <c r="L141" i="12" s="1"/>
  <c r="F207" i="12"/>
  <c r="H207" i="12" s="1"/>
  <c r="M207" i="12" s="1"/>
  <c r="F135" i="12"/>
  <c r="O135" i="12" s="1"/>
  <c r="P135" i="12" s="1"/>
  <c r="F149" i="12"/>
  <c r="H149" i="12" s="1"/>
  <c r="M149" i="12" s="1"/>
  <c r="F21" i="12"/>
  <c r="H21" i="12" s="1"/>
  <c r="M21" i="12" s="1"/>
  <c r="F116" i="12"/>
  <c r="H116" i="12" s="1"/>
  <c r="M116" i="12" s="1"/>
  <c r="F154" i="12"/>
  <c r="G154" i="12" s="1"/>
  <c r="L154" i="12" s="1"/>
  <c r="F248" i="12"/>
  <c r="F16" i="12"/>
  <c r="O16" i="12" s="1"/>
  <c r="P16" i="12" s="1"/>
  <c r="F72" i="12"/>
  <c r="G72" i="12" s="1"/>
  <c r="L72" i="12" s="1"/>
  <c r="F131" i="12"/>
  <c r="O131" i="12" s="1"/>
  <c r="P131" i="12" s="1"/>
  <c r="F180" i="12"/>
  <c r="H180" i="12" s="1"/>
  <c r="M180" i="12" s="1"/>
  <c r="F56" i="12"/>
  <c r="O56" i="12" s="1"/>
  <c r="P56" i="12" s="1"/>
  <c r="F162" i="12"/>
  <c r="G162" i="12" s="1"/>
  <c r="L162" i="12" s="1"/>
  <c r="F175" i="12"/>
  <c r="H175" i="12" s="1"/>
  <c r="M175" i="12" s="1"/>
  <c r="F40" i="12"/>
  <c r="G40" i="12" s="1"/>
  <c r="L40" i="12" s="1"/>
  <c r="F77" i="12"/>
  <c r="G77" i="12" s="1"/>
  <c r="L77" i="12" s="1"/>
  <c r="F111" i="12"/>
  <c r="G111" i="12" s="1"/>
  <c r="L111" i="12" s="1"/>
  <c r="F122" i="12"/>
  <c r="O122" i="12" s="1"/>
  <c r="P122" i="12" s="1"/>
  <c r="F169" i="12"/>
  <c r="H169" i="12" s="1"/>
  <c r="M169" i="12" s="1"/>
  <c r="F189" i="12"/>
  <c r="O189" i="12" s="1"/>
  <c r="P189" i="12" s="1"/>
  <c r="F215" i="12"/>
  <c r="H215" i="12" s="1"/>
  <c r="M215" i="12" s="1"/>
  <c r="F224" i="12"/>
  <c r="F243" i="12"/>
  <c r="H243" i="12" s="1"/>
  <c r="M243" i="12" s="1"/>
  <c r="L275" i="13"/>
  <c r="N12" i="13"/>
  <c r="F230" i="12"/>
  <c r="H230" i="12" s="1"/>
  <c r="M230" i="12" s="1"/>
  <c r="F90" i="12"/>
  <c r="G90" i="12" s="1"/>
  <c r="L90" i="12" s="1"/>
  <c r="K250" i="12"/>
  <c r="G122" i="12"/>
  <c r="L122" i="12" s="1"/>
  <c r="O21" i="12"/>
  <c r="P21" i="12" s="1"/>
  <c r="H97" i="12"/>
  <c r="M97" i="12" s="1"/>
  <c r="O97" i="12"/>
  <c r="P97" i="12" s="1"/>
  <c r="G97" i="12"/>
  <c r="L97" i="12" s="1"/>
  <c r="G169" i="12"/>
  <c r="L169" i="12" s="1"/>
  <c r="O169" i="12"/>
  <c r="P169" i="12" s="1"/>
  <c r="O243" i="12"/>
  <c r="P243" i="12" s="1"/>
  <c r="O141" i="12"/>
  <c r="P141" i="12" s="1"/>
  <c r="O149" i="12"/>
  <c r="P149" i="12" s="1"/>
  <c r="O207" i="12"/>
  <c r="P207" i="12" s="1"/>
  <c r="H90" i="12"/>
  <c r="M90" i="12" s="1"/>
  <c r="H195" i="12"/>
  <c r="M195" i="12" s="1"/>
  <c r="G195" i="12"/>
  <c r="L195" i="12" s="1"/>
  <c r="O195" i="12"/>
  <c r="P195" i="12" s="1"/>
  <c r="O230" i="12"/>
  <c r="P230" i="12" s="1"/>
  <c r="D250" i="12"/>
  <c r="J250" i="12"/>
  <c r="H32" i="12"/>
  <c r="M32" i="12" s="1"/>
  <c r="H65" i="12"/>
  <c r="M65" i="12" s="1"/>
  <c r="F105" i="12"/>
  <c r="H189" i="12"/>
  <c r="M189" i="12" s="1"/>
  <c r="G199" i="12"/>
  <c r="L199" i="12" s="1"/>
  <c r="O199" i="12"/>
  <c r="P199" i="12" s="1"/>
  <c r="O248" i="12"/>
  <c r="P248" i="12" s="1"/>
  <c r="H248" i="12"/>
  <c r="M248" i="12" s="1"/>
  <c r="G248" i="12"/>
  <c r="L248" i="12" s="1"/>
  <c r="F9" i="12"/>
  <c r="F28" i="12"/>
  <c r="O32" i="12"/>
  <c r="P32" i="12" s="1"/>
  <c r="F60" i="12"/>
  <c r="G65" i="12"/>
  <c r="L65" i="12" s="1"/>
  <c r="G180" i="12"/>
  <c r="L180" i="12" s="1"/>
  <c r="N180" i="12" s="1"/>
  <c r="O180" i="12"/>
  <c r="P180" i="12" s="1"/>
  <c r="M199" i="12"/>
  <c r="F236" i="12"/>
  <c r="G131" i="12"/>
  <c r="L131" i="12" s="1"/>
  <c r="H135" i="12"/>
  <c r="M135" i="12" s="1"/>
  <c r="H224" i="12"/>
  <c r="M224" i="12" s="1"/>
  <c r="G224" i="12"/>
  <c r="L224" i="12" s="1"/>
  <c r="O224" i="12"/>
  <c r="P224" i="12" s="1"/>
  <c r="G32" i="12"/>
  <c r="L32" i="12" s="1"/>
  <c r="F48" i="12"/>
  <c r="F86" i="12"/>
  <c r="H131" i="12"/>
  <c r="M131" i="12" s="1"/>
  <c r="H154" i="12"/>
  <c r="M154" i="12" s="1"/>
  <c r="N154" i="12" s="1"/>
  <c r="O154" i="12"/>
  <c r="P154" i="12" s="1"/>
  <c r="H77" i="12" l="1"/>
  <c r="M77" i="12" s="1"/>
  <c r="O215" i="12"/>
  <c r="P215" i="12" s="1"/>
  <c r="G207" i="12"/>
  <c r="L207" i="12" s="1"/>
  <c r="G116" i="12"/>
  <c r="L116" i="12" s="1"/>
  <c r="N116" i="12" s="1"/>
  <c r="H162" i="12"/>
  <c r="M162" i="12" s="1"/>
  <c r="H111" i="12"/>
  <c r="M111" i="12" s="1"/>
  <c r="O116" i="12"/>
  <c r="P116" i="12" s="1"/>
  <c r="G21" i="12"/>
  <c r="L21" i="12" s="1"/>
  <c r="N21" i="12" s="1"/>
  <c r="O162" i="12"/>
  <c r="P162" i="12" s="1"/>
  <c r="O111" i="12"/>
  <c r="P111" i="12" s="1"/>
  <c r="G189" i="12"/>
  <c r="L189" i="12" s="1"/>
  <c r="N189" i="12" s="1"/>
  <c r="H56" i="12"/>
  <c r="M56" i="12" s="1"/>
  <c r="N56" i="12" s="1"/>
  <c r="H141" i="12"/>
  <c r="M141" i="12" s="1"/>
  <c r="O72" i="12"/>
  <c r="P72" i="12" s="1"/>
  <c r="N111" i="12"/>
  <c r="H72" i="12"/>
  <c r="M72" i="12" s="1"/>
  <c r="N72" i="12" s="1"/>
  <c r="O175" i="12"/>
  <c r="P175" i="12" s="1"/>
  <c r="G135" i="12"/>
  <c r="L135" i="12" s="1"/>
  <c r="N135" i="12" s="1"/>
  <c r="G175" i="12"/>
  <c r="L175" i="12" s="1"/>
  <c r="H122" i="12"/>
  <c r="M122" i="12" s="1"/>
  <c r="N122" i="12" s="1"/>
  <c r="H40" i="12"/>
  <c r="M40" i="12" s="1"/>
  <c r="G215" i="12"/>
  <c r="L215" i="12" s="1"/>
  <c r="N215" i="12" s="1"/>
  <c r="G149" i="12"/>
  <c r="L149" i="12" s="1"/>
  <c r="N149" i="12" s="1"/>
  <c r="O90" i="12"/>
  <c r="P90" i="12" s="1"/>
  <c r="G16" i="12"/>
  <c r="L16" i="12" s="1"/>
  <c r="G56" i="12"/>
  <c r="L56" i="12" s="1"/>
  <c r="Q149" i="12"/>
  <c r="N141" i="12"/>
  <c r="H16" i="12"/>
  <c r="M16" i="12" s="1"/>
  <c r="N16" i="12" s="1"/>
  <c r="G243" i="12"/>
  <c r="L243" i="12" s="1"/>
  <c r="Q21" i="12"/>
  <c r="O77" i="12"/>
  <c r="P77" i="12" s="1"/>
  <c r="O40" i="12"/>
  <c r="P40" i="12" s="1"/>
  <c r="Q141" i="12"/>
  <c r="N275" i="13"/>
  <c r="N277" i="13" s="1"/>
  <c r="O12" i="13"/>
  <c r="O275" i="13" s="1"/>
  <c r="G230" i="12"/>
  <c r="L230" i="12" s="1"/>
  <c r="N230" i="12" s="1"/>
  <c r="N97" i="12"/>
  <c r="N248" i="12"/>
  <c r="N32" i="12"/>
  <c r="N199" i="12"/>
  <c r="Q230" i="12"/>
  <c r="Q195" i="12"/>
  <c r="N224" i="12"/>
  <c r="N90" i="12"/>
  <c r="N169" i="12"/>
  <c r="Q175" i="12"/>
  <c r="Q162" i="12"/>
  <c r="N131" i="12"/>
  <c r="O86" i="12"/>
  <c r="P86" i="12" s="1"/>
  <c r="G86" i="12"/>
  <c r="L86" i="12" s="1"/>
  <c r="H86" i="12"/>
  <c r="M86" i="12" s="1"/>
  <c r="O236" i="12"/>
  <c r="P236" i="12" s="1"/>
  <c r="H236" i="12"/>
  <c r="M236" i="12" s="1"/>
  <c r="G236" i="12"/>
  <c r="L236" i="12" s="1"/>
  <c r="O28" i="12"/>
  <c r="P28" i="12" s="1"/>
  <c r="G28" i="12"/>
  <c r="L28" i="12" s="1"/>
  <c r="H28" i="12"/>
  <c r="M28" i="12" s="1"/>
  <c r="Q32" i="12"/>
  <c r="Q243" i="12"/>
  <c r="O48" i="12"/>
  <c r="P48" i="12" s="1"/>
  <c r="H48" i="12"/>
  <c r="M48" i="12" s="1"/>
  <c r="G48" i="12"/>
  <c r="L48" i="12" s="1"/>
  <c r="Q135" i="12"/>
  <c r="N65" i="12"/>
  <c r="H9" i="12"/>
  <c r="G9" i="12"/>
  <c r="O9" i="12"/>
  <c r="P9" i="12" s="1"/>
  <c r="Q248" i="12"/>
  <c r="Q154" i="12"/>
  <c r="N195" i="12"/>
  <c r="Q215" i="12"/>
  <c r="N175" i="12"/>
  <c r="N77" i="12"/>
  <c r="Q189" i="12"/>
  <c r="Q65" i="12"/>
  <c r="Q207" i="12"/>
  <c r="Q224" i="12"/>
  <c r="Q131" i="12"/>
  <c r="O60" i="12"/>
  <c r="P60" i="12" s="1"/>
  <c r="H60" i="12"/>
  <c r="M60" i="12" s="1"/>
  <c r="G60" i="12"/>
  <c r="L60" i="12" s="1"/>
  <c r="F250" i="12"/>
  <c r="O105" i="12"/>
  <c r="P105" i="12" s="1"/>
  <c r="G105" i="12"/>
  <c r="L105" i="12" s="1"/>
  <c r="H105" i="12"/>
  <c r="M105" i="12" s="1"/>
  <c r="N207" i="12"/>
  <c r="N243" i="12"/>
  <c r="Q180" i="12"/>
  <c r="Q169" i="12"/>
  <c r="Q97" i="12"/>
  <c r="N162" i="12"/>
  <c r="Q111" i="12"/>
  <c r="Q199" i="12"/>
  <c r="N40" i="12"/>
  <c r="I250" i="10"/>
  <c r="Q56" i="12" l="1"/>
  <c r="Q72" i="12"/>
  <c r="Q116" i="12"/>
  <c r="Q90" i="12"/>
  <c r="Q77" i="12"/>
  <c r="Q122" i="12"/>
  <c r="Q40" i="12"/>
  <c r="Q16" i="12"/>
  <c r="Q105" i="12"/>
  <c r="N60" i="12"/>
  <c r="Q60" i="12"/>
  <c r="N236" i="12"/>
  <c r="L9" i="12"/>
  <c r="G250" i="12"/>
  <c r="H250" i="12"/>
  <c r="M9" i="12"/>
  <c r="M250" i="12" s="1"/>
  <c r="N48" i="12"/>
  <c r="N28" i="12"/>
  <c r="N86" i="12"/>
  <c r="N105" i="12"/>
  <c r="Q9" i="12"/>
  <c r="Q48" i="12"/>
  <c r="Q28" i="12"/>
  <c r="Q236" i="12"/>
  <c r="Q86" i="12"/>
  <c r="L250" i="12" l="1"/>
  <c r="N9" i="12"/>
  <c r="N250" i="12" s="1"/>
  <c r="N253" i="12" s="1"/>
  <c r="N254" i="12" s="1"/>
  <c r="D122" i="10" l="1"/>
  <c r="F119" i="10"/>
  <c r="K250" i="10" l="1"/>
  <c r="D180" i="10"/>
  <c r="F178" i="10"/>
  <c r="F165" i="10"/>
  <c r="D154" i="10"/>
  <c r="F152" i="10"/>
  <c r="D97" i="10"/>
  <c r="D77" i="10"/>
  <c r="D65" i="10"/>
  <c r="D48" i="10"/>
  <c r="J250" i="10"/>
  <c r="D248" i="10"/>
  <c r="F245" i="10"/>
  <c r="D243" i="10"/>
  <c r="F238" i="10"/>
  <c r="D236" i="10"/>
  <c r="F232" i="10"/>
  <c r="D230" i="10"/>
  <c r="F226" i="10"/>
  <c r="D224" i="10"/>
  <c r="F217" i="10"/>
  <c r="D215" i="10"/>
  <c r="F209" i="10"/>
  <c r="D207" i="10"/>
  <c r="F201" i="10"/>
  <c r="D199" i="10"/>
  <c r="F197" i="10"/>
  <c r="D195" i="10"/>
  <c r="F192" i="10"/>
  <c r="D189" i="10"/>
  <c r="F182" i="10"/>
  <c r="D175" i="10"/>
  <c r="F171" i="10"/>
  <c r="D169" i="10"/>
  <c r="D162" i="10"/>
  <c r="F156" i="10"/>
  <c r="D149" i="10"/>
  <c r="F143" i="10"/>
  <c r="D141" i="10"/>
  <c r="F138" i="10"/>
  <c r="D135" i="10"/>
  <c r="F133" i="10"/>
  <c r="D131" i="10"/>
  <c r="F124" i="10"/>
  <c r="D116" i="10"/>
  <c r="F113" i="10"/>
  <c r="D111" i="10"/>
  <c r="F108" i="10"/>
  <c r="D105" i="10"/>
  <c r="F99" i="10"/>
  <c r="F93" i="10"/>
  <c r="D90" i="10"/>
  <c r="F88" i="10"/>
  <c r="D86" i="10"/>
  <c r="F79" i="10"/>
  <c r="F75" i="10"/>
  <c r="D72" i="10"/>
  <c r="F67" i="10"/>
  <c r="F63" i="10"/>
  <c r="D60" i="10"/>
  <c r="F58" i="10"/>
  <c r="D56" i="10"/>
  <c r="F50" i="10"/>
  <c r="F43" i="10"/>
  <c r="D40" i="10"/>
  <c r="F34" i="10"/>
  <c r="D32" i="10"/>
  <c r="F31" i="10"/>
  <c r="D28" i="10"/>
  <c r="F23" i="10"/>
  <c r="D21" i="10"/>
  <c r="F19" i="10"/>
  <c r="D16" i="10"/>
  <c r="F11" i="10"/>
  <c r="D9" i="10"/>
  <c r="F6" i="10"/>
  <c r="F230" i="10" l="1"/>
  <c r="O230" i="10" s="1"/>
  <c r="P230" i="10" s="1"/>
  <c r="F162" i="10"/>
  <c r="O162" i="10" s="1"/>
  <c r="P162" i="10" s="1"/>
  <c r="F122" i="10"/>
  <c r="O122" i="10" s="1"/>
  <c r="P122" i="10" s="1"/>
  <c r="D250" i="10"/>
  <c r="F180" i="10"/>
  <c r="O180" i="10" s="1"/>
  <c r="P180" i="10" s="1"/>
  <c r="F154" i="10"/>
  <c r="O154" i="10" s="1"/>
  <c r="P154" i="10" s="1"/>
  <c r="F199" i="10"/>
  <c r="O199" i="10" s="1"/>
  <c r="P199" i="10" s="1"/>
  <c r="F97" i="10"/>
  <c r="O97" i="10" s="1"/>
  <c r="P97" i="10" s="1"/>
  <c r="F77" i="10"/>
  <c r="O77" i="10" s="1"/>
  <c r="P77" i="10" s="1"/>
  <c r="F65" i="10"/>
  <c r="O65" i="10" s="1"/>
  <c r="P65" i="10" s="1"/>
  <c r="F48" i="10"/>
  <c r="O48" i="10" s="1"/>
  <c r="P48" i="10" s="1"/>
  <c r="F236" i="10"/>
  <c r="O236" i="10" s="1"/>
  <c r="P236" i="10" s="1"/>
  <c r="F90" i="10"/>
  <c r="O90" i="10" s="1"/>
  <c r="P90" i="10" s="1"/>
  <c r="F195" i="10"/>
  <c r="O195" i="10" s="1"/>
  <c r="P195" i="10" s="1"/>
  <c r="F207" i="10"/>
  <c r="O207" i="10" s="1"/>
  <c r="P207" i="10" s="1"/>
  <c r="F224" i="10"/>
  <c r="O224" i="10" s="1"/>
  <c r="P224" i="10" s="1"/>
  <c r="F21" i="10"/>
  <c r="O21" i="10" s="1"/>
  <c r="P21" i="10" s="1"/>
  <c r="F32" i="10"/>
  <c r="F56" i="10"/>
  <c r="O56" i="10" s="1"/>
  <c r="P56" i="10" s="1"/>
  <c r="F135" i="10"/>
  <c r="O135" i="10" s="1"/>
  <c r="P135" i="10" s="1"/>
  <c r="F189" i="10"/>
  <c r="O189" i="10" s="1"/>
  <c r="P189" i="10" s="1"/>
  <c r="F243" i="10"/>
  <c r="O243" i="10" s="1"/>
  <c r="P243" i="10" s="1"/>
  <c r="F248" i="10"/>
  <c r="O248" i="10" s="1"/>
  <c r="P248" i="10" s="1"/>
  <c r="F60" i="10"/>
  <c r="O60" i="10" s="1"/>
  <c r="F40" i="10"/>
  <c r="O40" i="10" s="1"/>
  <c r="P40" i="10" s="1"/>
  <c r="F16" i="10"/>
  <c r="O16" i="10" s="1"/>
  <c r="P16" i="10" s="1"/>
  <c r="F141" i="10"/>
  <c r="O141" i="10" s="1"/>
  <c r="P141" i="10" s="1"/>
  <c r="F111" i="10"/>
  <c r="O111" i="10" s="1"/>
  <c r="P111" i="10" s="1"/>
  <c r="F116" i="10"/>
  <c r="O116" i="10" s="1"/>
  <c r="P116" i="10" s="1"/>
  <c r="F131" i="10"/>
  <c r="O131" i="10" s="1"/>
  <c r="P131" i="10" s="1"/>
  <c r="F169" i="10"/>
  <c r="O169" i="10" s="1"/>
  <c r="P169" i="10" s="1"/>
  <c r="F9" i="10"/>
  <c r="O9" i="10" s="1"/>
  <c r="P9" i="10" s="1"/>
  <c r="F28" i="10"/>
  <c r="O28" i="10" s="1"/>
  <c r="P28" i="10" s="1"/>
  <c r="F72" i="10"/>
  <c r="O72" i="10" s="1"/>
  <c r="P72" i="10" s="1"/>
  <c r="F149" i="10"/>
  <c r="O149" i="10" s="1"/>
  <c r="P149" i="10" s="1"/>
  <c r="F175" i="10"/>
  <c r="O175" i="10" s="1"/>
  <c r="P175" i="10" s="1"/>
  <c r="F215" i="10"/>
  <c r="O215" i="10" s="1"/>
  <c r="P215" i="10" s="1"/>
  <c r="F86" i="10"/>
  <c r="O86" i="10" s="1"/>
  <c r="P86" i="10" s="1"/>
  <c r="F105" i="10"/>
  <c r="O105" i="10" s="1"/>
  <c r="P105" i="10" s="1"/>
  <c r="F215" i="9"/>
  <c r="N271" i="9"/>
  <c r="I271" i="9"/>
  <c r="F269" i="9"/>
  <c r="H269" i="9" s="1"/>
  <c r="K267" i="9"/>
  <c r="J267" i="9"/>
  <c r="D267" i="9"/>
  <c r="F266" i="9"/>
  <c r="F265" i="9"/>
  <c r="F264" i="9"/>
  <c r="F263" i="9"/>
  <c r="K261" i="9"/>
  <c r="J261" i="9"/>
  <c r="D261" i="9"/>
  <c r="F260" i="9"/>
  <c r="F259" i="9"/>
  <c r="F258" i="9"/>
  <c r="F257" i="9"/>
  <c r="F256" i="9"/>
  <c r="K254" i="9"/>
  <c r="J254" i="9"/>
  <c r="D254" i="9"/>
  <c r="F252" i="9"/>
  <c r="F251" i="9"/>
  <c r="F250" i="9"/>
  <c r="K248" i="9"/>
  <c r="J248" i="9"/>
  <c r="D248" i="9"/>
  <c r="F246" i="9"/>
  <c r="F245" i="9"/>
  <c r="F244" i="9"/>
  <c r="K242" i="9"/>
  <c r="J242" i="9"/>
  <c r="D242" i="9"/>
  <c r="K241" i="9"/>
  <c r="F241" i="9"/>
  <c r="F240" i="9"/>
  <c r="F239" i="9"/>
  <c r="F238" i="9"/>
  <c r="F237" i="9"/>
  <c r="F236" i="9"/>
  <c r="F235" i="9"/>
  <c r="K233" i="9"/>
  <c r="J233" i="9"/>
  <c r="D233" i="9"/>
  <c r="F232" i="9"/>
  <c r="F231" i="9"/>
  <c r="F230" i="9"/>
  <c r="F229" i="9"/>
  <c r="F228" i="9"/>
  <c r="F227" i="9"/>
  <c r="K225" i="9"/>
  <c r="J225" i="9"/>
  <c r="D225" i="9"/>
  <c r="F224" i="9"/>
  <c r="F223" i="9"/>
  <c r="F222" i="9"/>
  <c r="F221" i="9"/>
  <c r="F220" i="9"/>
  <c r="F219" i="9"/>
  <c r="K217" i="9"/>
  <c r="J217" i="9"/>
  <c r="D217" i="9"/>
  <c r="F216" i="9"/>
  <c r="K213" i="9"/>
  <c r="J213" i="9"/>
  <c r="D213" i="9"/>
  <c r="F212" i="9"/>
  <c r="F211" i="9"/>
  <c r="K208" i="9"/>
  <c r="J208" i="9"/>
  <c r="D208" i="9"/>
  <c r="F207" i="9"/>
  <c r="F206" i="9"/>
  <c r="F205" i="9"/>
  <c r="F204" i="9"/>
  <c r="F203" i="9"/>
  <c r="K201" i="9"/>
  <c r="J201" i="9"/>
  <c r="D201" i="9"/>
  <c r="F200" i="9"/>
  <c r="F199" i="9"/>
  <c r="F198" i="9"/>
  <c r="F197" i="9"/>
  <c r="K194" i="9"/>
  <c r="J194" i="9"/>
  <c r="D194" i="9"/>
  <c r="F193" i="9"/>
  <c r="F192" i="9"/>
  <c r="F191" i="9"/>
  <c r="F190" i="9"/>
  <c r="F189" i="9"/>
  <c r="F188" i="9"/>
  <c r="K186" i="9"/>
  <c r="J186" i="9"/>
  <c r="D186" i="9"/>
  <c r="F185" i="9"/>
  <c r="F184" i="9"/>
  <c r="K181" i="9"/>
  <c r="J181" i="9"/>
  <c r="D181" i="9"/>
  <c r="F180" i="9"/>
  <c r="F179" i="9"/>
  <c r="F178" i="9"/>
  <c r="F177" i="9"/>
  <c r="F176" i="9"/>
  <c r="K174" i="9"/>
  <c r="J174" i="9"/>
  <c r="D174" i="9"/>
  <c r="F173" i="9"/>
  <c r="F172" i="9"/>
  <c r="F171" i="9"/>
  <c r="F170" i="9"/>
  <c r="F169" i="9"/>
  <c r="K166" i="9"/>
  <c r="J166" i="9"/>
  <c r="D166" i="9"/>
  <c r="F165" i="9"/>
  <c r="F164" i="9"/>
  <c r="F163" i="9"/>
  <c r="F162" i="9"/>
  <c r="F161" i="9"/>
  <c r="K159" i="9"/>
  <c r="J159" i="9"/>
  <c r="D159" i="9"/>
  <c r="F158" i="9"/>
  <c r="F157" i="9"/>
  <c r="F156" i="9"/>
  <c r="K153" i="9"/>
  <c r="J153" i="9"/>
  <c r="D153" i="9"/>
  <c r="F152" i="9"/>
  <c r="F151" i="9"/>
  <c r="F150" i="9"/>
  <c r="F149" i="9"/>
  <c r="F148" i="9"/>
  <c r="K146" i="9"/>
  <c r="J146" i="9"/>
  <c r="D146" i="9"/>
  <c r="F145" i="9"/>
  <c r="F144" i="9"/>
  <c r="F143" i="9"/>
  <c r="K140" i="9"/>
  <c r="J140" i="9"/>
  <c r="D140" i="9"/>
  <c r="F139" i="9"/>
  <c r="F138" i="9"/>
  <c r="K136" i="9"/>
  <c r="J136" i="9"/>
  <c r="D136" i="9"/>
  <c r="F135" i="9"/>
  <c r="F134" i="9"/>
  <c r="F133" i="9"/>
  <c r="F132" i="9"/>
  <c r="F131" i="9"/>
  <c r="F130" i="9"/>
  <c r="K128" i="9"/>
  <c r="J128" i="9"/>
  <c r="D128" i="9"/>
  <c r="F127" i="9"/>
  <c r="F128" i="9" s="1"/>
  <c r="H128" i="9" s="1"/>
  <c r="K124" i="9"/>
  <c r="J124" i="9"/>
  <c r="D124" i="9"/>
  <c r="F123" i="9"/>
  <c r="F122" i="9"/>
  <c r="F121" i="9"/>
  <c r="F120" i="9"/>
  <c r="K118" i="9"/>
  <c r="J118" i="9"/>
  <c r="D118" i="9"/>
  <c r="F117" i="9"/>
  <c r="F116" i="9"/>
  <c r="F115" i="9"/>
  <c r="F114" i="9"/>
  <c r="F113" i="9"/>
  <c r="F112" i="9"/>
  <c r="K109" i="9"/>
  <c r="J109" i="9"/>
  <c r="D109" i="9"/>
  <c r="F108" i="9"/>
  <c r="F107" i="9"/>
  <c r="F106" i="9"/>
  <c r="F105" i="9"/>
  <c r="F104" i="9"/>
  <c r="K102" i="9"/>
  <c r="J102" i="9"/>
  <c r="D102" i="9"/>
  <c r="F101" i="9"/>
  <c r="F100" i="9"/>
  <c r="F99" i="9"/>
  <c r="K96" i="9"/>
  <c r="J96" i="9"/>
  <c r="D96" i="9"/>
  <c r="F95" i="9"/>
  <c r="F94" i="9"/>
  <c r="K92" i="9"/>
  <c r="J92" i="9"/>
  <c r="D92" i="9"/>
  <c r="F91" i="9"/>
  <c r="F90" i="9"/>
  <c r="F89" i="9"/>
  <c r="F88" i="9"/>
  <c r="F87" i="9"/>
  <c r="F86" i="9"/>
  <c r="K84" i="9"/>
  <c r="J84" i="9"/>
  <c r="D84" i="9"/>
  <c r="F83" i="9"/>
  <c r="F84" i="9" s="1"/>
  <c r="K80" i="9"/>
  <c r="J80" i="9"/>
  <c r="D80" i="9"/>
  <c r="F79" i="9"/>
  <c r="F78" i="9"/>
  <c r="F77" i="9"/>
  <c r="F76" i="9"/>
  <c r="F75" i="9"/>
  <c r="K73" i="9"/>
  <c r="J73" i="9"/>
  <c r="D73" i="9"/>
  <c r="F72" i="9"/>
  <c r="F71" i="9"/>
  <c r="F70" i="9"/>
  <c r="F69" i="9"/>
  <c r="K66" i="9"/>
  <c r="J66" i="9"/>
  <c r="D66" i="9"/>
  <c r="F65" i="9"/>
  <c r="F64" i="9"/>
  <c r="F66" i="9" s="1"/>
  <c r="K62" i="9"/>
  <c r="J62" i="9"/>
  <c r="D62" i="9"/>
  <c r="F61" i="9"/>
  <c r="F60" i="9"/>
  <c r="F59" i="9"/>
  <c r="F58" i="9"/>
  <c r="F57" i="9"/>
  <c r="F56" i="9"/>
  <c r="F55" i="9"/>
  <c r="F54" i="9"/>
  <c r="K52" i="9"/>
  <c r="J52" i="9"/>
  <c r="D52" i="9"/>
  <c r="F51" i="9"/>
  <c r="F50" i="9"/>
  <c r="F49" i="9"/>
  <c r="F48" i="9"/>
  <c r="F47" i="9"/>
  <c r="K44" i="9"/>
  <c r="J44" i="9"/>
  <c r="D44" i="9"/>
  <c r="F43" i="9"/>
  <c r="F42" i="9"/>
  <c r="F41" i="9"/>
  <c r="F40" i="9"/>
  <c r="F39" i="9"/>
  <c r="F38" i="9"/>
  <c r="K36" i="9"/>
  <c r="J36" i="9"/>
  <c r="D36" i="9"/>
  <c r="F35" i="9"/>
  <c r="F34" i="9"/>
  <c r="F33" i="9"/>
  <c r="K30" i="9"/>
  <c r="J30" i="9"/>
  <c r="D30" i="9"/>
  <c r="F29" i="9"/>
  <c r="F28" i="9"/>
  <c r="F27" i="9"/>
  <c r="F26" i="9"/>
  <c r="F25" i="9"/>
  <c r="K23" i="9"/>
  <c r="J23" i="9"/>
  <c r="D23" i="9"/>
  <c r="F22" i="9"/>
  <c r="F21" i="9"/>
  <c r="K18" i="9"/>
  <c r="J18" i="9"/>
  <c r="D18" i="9"/>
  <c r="F17" i="9"/>
  <c r="F16" i="9"/>
  <c r="F15" i="9"/>
  <c r="F14" i="9"/>
  <c r="F13" i="9"/>
  <c r="K11" i="9"/>
  <c r="J11" i="9"/>
  <c r="D11" i="9"/>
  <c r="F10" i="9"/>
  <c r="F9" i="9"/>
  <c r="F8" i="9"/>
  <c r="F7" i="9"/>
  <c r="F6" i="9"/>
  <c r="F213" i="9" l="1"/>
  <c r="O213" i="9" s="1"/>
  <c r="P213" i="9" s="1"/>
  <c r="F23" i="9"/>
  <c r="O23" i="9" s="1"/>
  <c r="P23" i="9" s="1"/>
  <c r="F140" i="9"/>
  <c r="O32" i="10"/>
  <c r="P32" i="10" s="1"/>
  <c r="H32" i="10"/>
  <c r="M32" i="10" s="1"/>
  <c r="G32" i="10"/>
  <c r="L32" i="10" s="1"/>
  <c r="P60" i="10"/>
  <c r="G248" i="10"/>
  <c r="L248" i="10" s="1"/>
  <c r="H248" i="10"/>
  <c r="M248" i="10" s="1"/>
  <c r="H243" i="10"/>
  <c r="G243" i="10"/>
  <c r="L243" i="10" s="1"/>
  <c r="G236" i="10"/>
  <c r="L236" i="10" s="1"/>
  <c r="H236" i="10"/>
  <c r="M236" i="10" s="1"/>
  <c r="H230" i="10"/>
  <c r="G230" i="10"/>
  <c r="L230" i="10" s="1"/>
  <c r="G224" i="10"/>
  <c r="L224" i="10" s="1"/>
  <c r="H224" i="10"/>
  <c r="M224" i="10" s="1"/>
  <c r="H215" i="10"/>
  <c r="M215" i="10" s="1"/>
  <c r="G215" i="10"/>
  <c r="G207" i="10"/>
  <c r="H207" i="10"/>
  <c r="M207" i="10" s="1"/>
  <c r="H199" i="10"/>
  <c r="M199" i="10" s="1"/>
  <c r="G199" i="10"/>
  <c r="L199" i="10" s="1"/>
  <c r="G195" i="10"/>
  <c r="L195" i="10" s="1"/>
  <c r="H195" i="10"/>
  <c r="H189" i="10"/>
  <c r="G189" i="10"/>
  <c r="L189" i="10" s="1"/>
  <c r="G180" i="10"/>
  <c r="L180" i="10" s="1"/>
  <c r="H180" i="10"/>
  <c r="M180" i="10" s="1"/>
  <c r="H175" i="10"/>
  <c r="M175" i="10" s="1"/>
  <c r="G175" i="10"/>
  <c r="G169" i="10"/>
  <c r="L169" i="10" s="1"/>
  <c r="H169" i="10"/>
  <c r="M169" i="10" s="1"/>
  <c r="H162" i="10"/>
  <c r="M162" i="10" s="1"/>
  <c r="G162" i="10"/>
  <c r="L162" i="10" s="1"/>
  <c r="G154" i="10"/>
  <c r="L154" i="10" s="1"/>
  <c r="H154" i="10"/>
  <c r="M154" i="10" s="1"/>
  <c r="H149" i="10"/>
  <c r="M149" i="10" s="1"/>
  <c r="G149" i="10"/>
  <c r="G141" i="10"/>
  <c r="L141" i="10" s="1"/>
  <c r="H141" i="10"/>
  <c r="M141" i="10" s="1"/>
  <c r="H135" i="10"/>
  <c r="M135" i="10" s="1"/>
  <c r="G135" i="10"/>
  <c r="L135" i="10" s="1"/>
  <c r="H131" i="10"/>
  <c r="G131" i="10"/>
  <c r="L131" i="10" s="1"/>
  <c r="H122" i="10"/>
  <c r="M122" i="10" s="1"/>
  <c r="G122" i="10"/>
  <c r="L122" i="10" s="1"/>
  <c r="H116" i="10"/>
  <c r="M116" i="10" s="1"/>
  <c r="G116" i="10"/>
  <c r="L116" i="10" s="1"/>
  <c r="H111" i="10"/>
  <c r="M111" i="10" s="1"/>
  <c r="G111" i="10"/>
  <c r="L111" i="10" s="1"/>
  <c r="G105" i="10"/>
  <c r="H105" i="10"/>
  <c r="M105" i="10" s="1"/>
  <c r="H97" i="10"/>
  <c r="G97" i="10"/>
  <c r="G90" i="10"/>
  <c r="L90" i="10" s="1"/>
  <c r="H90" i="10"/>
  <c r="M90" i="10" s="1"/>
  <c r="H86" i="10"/>
  <c r="G86" i="10"/>
  <c r="L86" i="10" s="1"/>
  <c r="G77" i="10"/>
  <c r="H77" i="10"/>
  <c r="M77" i="10" s="1"/>
  <c r="H72" i="10"/>
  <c r="G72" i="10"/>
  <c r="H65" i="10"/>
  <c r="M65" i="10" s="1"/>
  <c r="G65" i="10"/>
  <c r="L65" i="10" s="1"/>
  <c r="H60" i="10"/>
  <c r="M60" i="10" s="1"/>
  <c r="G60" i="10"/>
  <c r="L60" i="10" s="1"/>
  <c r="H56" i="10"/>
  <c r="M56" i="10" s="1"/>
  <c r="G56" i="10"/>
  <c r="L56" i="10" s="1"/>
  <c r="H48" i="10"/>
  <c r="G48" i="10"/>
  <c r="L48" i="10" s="1"/>
  <c r="G40" i="10"/>
  <c r="L40" i="10" s="1"/>
  <c r="H40" i="10"/>
  <c r="M40" i="10" s="1"/>
  <c r="G28" i="10"/>
  <c r="H28" i="10"/>
  <c r="H21" i="10"/>
  <c r="M21" i="10" s="1"/>
  <c r="G21" i="10"/>
  <c r="L21" i="10" s="1"/>
  <c r="G16" i="10"/>
  <c r="L16" i="10" s="1"/>
  <c r="H16" i="10"/>
  <c r="H9" i="10"/>
  <c r="G9" i="10"/>
  <c r="L9" i="10" s="1"/>
  <c r="F250" i="10"/>
  <c r="G128" i="9"/>
  <c r="O128" i="9"/>
  <c r="P128" i="9" s="1"/>
  <c r="F194" i="9"/>
  <c r="H194" i="9" s="1"/>
  <c r="M194" i="9" s="1"/>
  <c r="F248" i="9"/>
  <c r="H248" i="9" s="1"/>
  <c r="M248" i="9" s="1"/>
  <c r="F267" i="9"/>
  <c r="F52" i="9"/>
  <c r="F11" i="9"/>
  <c r="O11" i="9" s="1"/>
  <c r="F18" i="9"/>
  <c r="O18" i="9" s="1"/>
  <c r="P18" i="9" s="1"/>
  <c r="F92" i="9"/>
  <c r="H92" i="9" s="1"/>
  <c r="F186" i="9"/>
  <c r="H186" i="9" s="1"/>
  <c r="M195" i="10"/>
  <c r="L175" i="10"/>
  <c r="L105" i="10"/>
  <c r="M243" i="10"/>
  <c r="L149" i="10"/>
  <c r="M230" i="10"/>
  <c r="M189" i="10"/>
  <c r="L215" i="10"/>
  <c r="M131" i="10"/>
  <c r="L207" i="10"/>
  <c r="M97" i="10"/>
  <c r="L97" i="10"/>
  <c r="M86" i="10"/>
  <c r="M72" i="10"/>
  <c r="L72" i="10"/>
  <c r="M28" i="10"/>
  <c r="L28" i="10"/>
  <c r="M48" i="10"/>
  <c r="L77" i="10"/>
  <c r="F73" i="9"/>
  <c r="G73" i="9" s="1"/>
  <c r="L73" i="9" s="1"/>
  <c r="F118" i="9"/>
  <c r="O118" i="9" s="1"/>
  <c r="P118" i="9" s="1"/>
  <c r="F159" i="9"/>
  <c r="O159" i="9" s="1"/>
  <c r="P159" i="9" s="1"/>
  <c r="F30" i="9"/>
  <c r="H30" i="9" s="1"/>
  <c r="M30" i="9" s="1"/>
  <c r="F44" i="9"/>
  <c r="O44" i="9" s="1"/>
  <c r="P44" i="9" s="1"/>
  <c r="F62" i="9"/>
  <c r="G62" i="9" s="1"/>
  <c r="F80" i="9"/>
  <c r="O80" i="9" s="1"/>
  <c r="P80" i="9" s="1"/>
  <c r="F254" i="9"/>
  <c r="O254" i="9" s="1"/>
  <c r="P254" i="9" s="1"/>
  <c r="F102" i="9"/>
  <c r="O102" i="9" s="1"/>
  <c r="P102" i="9" s="1"/>
  <c r="F146" i="9"/>
  <c r="O146" i="9" s="1"/>
  <c r="P146" i="9" s="1"/>
  <c r="F153" i="9"/>
  <c r="G153" i="9" s="1"/>
  <c r="L153" i="9" s="1"/>
  <c r="F166" i="9"/>
  <c r="O166" i="9" s="1"/>
  <c r="P166" i="9" s="1"/>
  <c r="F201" i="9"/>
  <c r="H201" i="9" s="1"/>
  <c r="M201" i="9" s="1"/>
  <c r="F208" i="9"/>
  <c r="O208" i="9" s="1"/>
  <c r="P208" i="9" s="1"/>
  <c r="F217" i="9"/>
  <c r="O217" i="9" s="1"/>
  <c r="P217" i="9" s="1"/>
  <c r="F233" i="9"/>
  <c r="H233" i="9" s="1"/>
  <c r="M233" i="9" s="1"/>
  <c r="F225" i="9"/>
  <c r="H66" i="9"/>
  <c r="O66" i="9"/>
  <c r="P66" i="9" s="1"/>
  <c r="G66" i="9"/>
  <c r="G194" i="9"/>
  <c r="L194" i="9" s="1"/>
  <c r="H44" i="9"/>
  <c r="M44" i="9" s="1"/>
  <c r="H80" i="9"/>
  <c r="M80" i="9" s="1"/>
  <c r="G233" i="9"/>
  <c r="L233" i="9" s="1"/>
  <c r="G92" i="9"/>
  <c r="O92" i="9"/>
  <c r="P92" i="9" s="1"/>
  <c r="O73" i="9"/>
  <c r="P73" i="9" s="1"/>
  <c r="O30" i="9"/>
  <c r="P30" i="9" s="1"/>
  <c r="O267" i="9"/>
  <c r="P267" i="9" s="1"/>
  <c r="G267" i="9"/>
  <c r="L267" i="9" s="1"/>
  <c r="F174" i="9"/>
  <c r="F261" i="9"/>
  <c r="H267" i="9"/>
  <c r="M267" i="9" s="1"/>
  <c r="J271" i="9"/>
  <c r="H52" i="9"/>
  <c r="F124" i="9"/>
  <c r="F181" i="9"/>
  <c r="H225" i="9"/>
  <c r="M225" i="9" s="1"/>
  <c r="O140" i="9"/>
  <c r="P140" i="9" s="1"/>
  <c r="G140" i="9"/>
  <c r="H140" i="9"/>
  <c r="G159" i="9"/>
  <c r="L159" i="9" s="1"/>
  <c r="G213" i="9"/>
  <c r="L213" i="9" s="1"/>
  <c r="H213" i="9"/>
  <c r="M213" i="9" s="1"/>
  <c r="D271" i="9"/>
  <c r="K271" i="9"/>
  <c r="G23" i="9"/>
  <c r="L23" i="9" s="1"/>
  <c r="H23" i="9"/>
  <c r="M23" i="9" s="1"/>
  <c r="F36" i="9"/>
  <c r="O84" i="9"/>
  <c r="P84" i="9" s="1"/>
  <c r="G84" i="9"/>
  <c r="H84" i="9"/>
  <c r="F96" i="9"/>
  <c r="F109" i="9"/>
  <c r="F136" i="9"/>
  <c r="F242" i="9"/>
  <c r="N271" i="8"/>
  <c r="F131" i="8"/>
  <c r="F132" i="8"/>
  <c r="F133" i="8"/>
  <c r="F134" i="8"/>
  <c r="F135" i="8"/>
  <c r="F121" i="8"/>
  <c r="F122" i="8"/>
  <c r="F123" i="8"/>
  <c r="F127" i="8"/>
  <c r="F130" i="8"/>
  <c r="F138" i="8"/>
  <c r="F139" i="8"/>
  <c r="G248" i="9" l="1"/>
  <c r="L248" i="9" s="1"/>
  <c r="H18" i="9"/>
  <c r="M18" i="9" s="1"/>
  <c r="O153" i="9"/>
  <c r="P153" i="9" s="1"/>
  <c r="G80" i="9"/>
  <c r="L80" i="9" s="1"/>
  <c r="O248" i="9"/>
  <c r="P248" i="9" s="1"/>
  <c r="O233" i="9"/>
  <c r="P233" i="9" s="1"/>
  <c r="G18" i="9"/>
  <c r="L18" i="9" s="1"/>
  <c r="H254" i="9"/>
  <c r="M254" i="9" s="1"/>
  <c r="H159" i="9"/>
  <c r="M159" i="9" s="1"/>
  <c r="G102" i="9"/>
  <c r="L102" i="9" s="1"/>
  <c r="H11" i="9"/>
  <c r="G201" i="9"/>
  <c r="L201" i="9" s="1"/>
  <c r="O250" i="10"/>
  <c r="H153" i="9"/>
  <c r="M153" i="9" s="1"/>
  <c r="O194" i="9"/>
  <c r="P194" i="9" s="1"/>
  <c r="G11" i="9"/>
  <c r="L11" i="9" s="1"/>
  <c r="H146" i="9"/>
  <c r="M146" i="9" s="1"/>
  <c r="P250" i="10"/>
  <c r="N48" i="10"/>
  <c r="Q48" i="10" s="1"/>
  <c r="N248" i="10"/>
  <c r="Q248" i="10" s="1"/>
  <c r="N215" i="10"/>
  <c r="Q215" i="10" s="1"/>
  <c r="N230" i="10"/>
  <c r="Q230" i="10" s="1"/>
  <c r="N149" i="10"/>
  <c r="Q149" i="10" s="1"/>
  <c r="N236" i="10"/>
  <c r="Q236" i="10" s="1"/>
  <c r="N135" i="10"/>
  <c r="Q135" i="10" s="1"/>
  <c r="N154" i="10"/>
  <c r="Q154" i="10" s="1"/>
  <c r="N111" i="10"/>
  <c r="Q111" i="10" s="1"/>
  <c r="N56" i="10"/>
  <c r="Q56" i="10" s="1"/>
  <c r="N189" i="10"/>
  <c r="Q189" i="10" s="1"/>
  <c r="N60" i="10"/>
  <c r="Q60" i="10" s="1"/>
  <c r="N162" i="10"/>
  <c r="Q162" i="10" s="1"/>
  <c r="N195" i="10"/>
  <c r="Q195" i="10" s="1"/>
  <c r="N116" i="10"/>
  <c r="Q116" i="10" s="1"/>
  <c r="N105" i="10"/>
  <c r="Q105" i="10" s="1"/>
  <c r="N86" i="10"/>
  <c r="Q86" i="10" s="1"/>
  <c r="N32" i="10"/>
  <c r="Q32" i="10" s="1"/>
  <c r="N77" i="10"/>
  <c r="Q77" i="10" s="1"/>
  <c r="N72" i="10"/>
  <c r="Q72" i="10" s="1"/>
  <c r="N97" i="10"/>
  <c r="Q97" i="10" s="1"/>
  <c r="N180" i="10"/>
  <c r="Q180" i="10" s="1"/>
  <c r="N141" i="10"/>
  <c r="Q141" i="10" s="1"/>
  <c r="N199" i="10"/>
  <c r="Q199" i="10" s="1"/>
  <c r="N90" i="10"/>
  <c r="Q90" i="10" s="1"/>
  <c r="N175" i="10"/>
  <c r="Q175" i="10" s="1"/>
  <c r="N169" i="10"/>
  <c r="Q169" i="10" s="1"/>
  <c r="N21" i="10"/>
  <c r="Q21" i="10" s="1"/>
  <c r="N65" i="10"/>
  <c r="Q65" i="10" s="1"/>
  <c r="N207" i="10"/>
  <c r="Q207" i="10" s="1"/>
  <c r="N131" i="10"/>
  <c r="Q131" i="10" s="1"/>
  <c r="N243" i="10"/>
  <c r="Q243" i="10" s="1"/>
  <c r="N122" i="10"/>
  <c r="Q122" i="10" s="1"/>
  <c r="N224" i="10"/>
  <c r="Q224" i="10" s="1"/>
  <c r="N40" i="10"/>
  <c r="Q40" i="10" s="1"/>
  <c r="N28" i="10"/>
  <c r="Q28" i="10" s="1"/>
  <c r="M16" i="10"/>
  <c r="N16" i="10" s="1"/>
  <c r="Q16" i="10" s="1"/>
  <c r="H250" i="10"/>
  <c r="L250" i="10"/>
  <c r="G217" i="9"/>
  <c r="L217" i="9" s="1"/>
  <c r="G146" i="9"/>
  <c r="L146" i="9" s="1"/>
  <c r="G186" i="9"/>
  <c r="L186" i="9" s="1"/>
  <c r="G52" i="9"/>
  <c r="Q23" i="9"/>
  <c r="O186" i="9"/>
  <c r="P186" i="9" s="1"/>
  <c r="O52" i="9"/>
  <c r="P52" i="9" s="1"/>
  <c r="G208" i="9"/>
  <c r="L208" i="9" s="1"/>
  <c r="O62" i="9"/>
  <c r="P62" i="9" s="1"/>
  <c r="H118" i="9"/>
  <c r="M118" i="9" s="1"/>
  <c r="Q18" i="9"/>
  <c r="H217" i="9"/>
  <c r="M217" i="9" s="1"/>
  <c r="H166" i="9"/>
  <c r="M166" i="9" s="1"/>
  <c r="H102" i="9"/>
  <c r="M102" i="9" s="1"/>
  <c r="G254" i="9"/>
  <c r="L254" i="9" s="1"/>
  <c r="H208" i="9"/>
  <c r="M208" i="9" s="1"/>
  <c r="G30" i="9"/>
  <c r="L30" i="9" s="1"/>
  <c r="G44" i="9"/>
  <c r="L44" i="9" s="1"/>
  <c r="Q128" i="9"/>
  <c r="G118" i="9"/>
  <c r="L118" i="9" s="1"/>
  <c r="G250" i="10"/>
  <c r="M9" i="10"/>
  <c r="N9" i="10" s="1"/>
  <c r="Q9" i="10" s="1"/>
  <c r="Q159" i="9"/>
  <c r="Q248" i="9"/>
  <c r="Q140" i="9"/>
  <c r="O201" i="9"/>
  <c r="P201" i="9" s="1"/>
  <c r="H73" i="9"/>
  <c r="M73" i="9" s="1"/>
  <c r="Q92" i="9"/>
  <c r="H62" i="9"/>
  <c r="Q44" i="9"/>
  <c r="Q217" i="9"/>
  <c r="G166" i="9"/>
  <c r="L166" i="9" s="1"/>
  <c r="Q233" i="9"/>
  <c r="Q213" i="9"/>
  <c r="O225" i="9"/>
  <c r="P225" i="9" s="1"/>
  <c r="G225" i="9"/>
  <c r="L225" i="9" s="1"/>
  <c r="O109" i="9"/>
  <c r="P109" i="9" s="1"/>
  <c r="H109" i="9"/>
  <c r="M109" i="9" s="1"/>
  <c r="G109" i="9"/>
  <c r="L109" i="9" s="1"/>
  <c r="M186" i="9"/>
  <c r="Q186" i="9"/>
  <c r="O261" i="9"/>
  <c r="P261" i="9" s="1"/>
  <c r="H261" i="9"/>
  <c r="M261" i="9" s="1"/>
  <c r="G261" i="9"/>
  <c r="L261" i="9" s="1"/>
  <c r="O174" i="9"/>
  <c r="P174" i="9" s="1"/>
  <c r="G174" i="9"/>
  <c r="L174" i="9" s="1"/>
  <c r="H174" i="9"/>
  <c r="M174" i="9" s="1"/>
  <c r="Q66" i="9"/>
  <c r="P11" i="9"/>
  <c r="O242" i="9"/>
  <c r="P242" i="9" s="1"/>
  <c r="H242" i="9"/>
  <c r="M242" i="9" s="1"/>
  <c r="G242" i="9"/>
  <c r="L242" i="9" s="1"/>
  <c r="Q84" i="9"/>
  <c r="O36" i="9"/>
  <c r="P36" i="9" s="1"/>
  <c r="G36" i="9"/>
  <c r="L36" i="9" s="1"/>
  <c r="H36" i="9"/>
  <c r="M36" i="9" s="1"/>
  <c r="O181" i="9"/>
  <c r="P181" i="9" s="1"/>
  <c r="H181" i="9"/>
  <c r="M181" i="9" s="1"/>
  <c r="G181" i="9"/>
  <c r="L181" i="9" s="1"/>
  <c r="Q146" i="9"/>
  <c r="Q30" i="9"/>
  <c r="Q80" i="9"/>
  <c r="Q194" i="9"/>
  <c r="F271" i="9"/>
  <c r="H96" i="9"/>
  <c r="G96" i="9"/>
  <c r="O96" i="9"/>
  <c r="P96" i="9" s="1"/>
  <c r="Q254" i="9"/>
  <c r="O136" i="9"/>
  <c r="P136" i="9" s="1"/>
  <c r="G136" i="9"/>
  <c r="H136" i="9"/>
  <c r="O124" i="9"/>
  <c r="P124" i="9" s="1"/>
  <c r="G124" i="9"/>
  <c r="L124" i="9" s="1"/>
  <c r="H124" i="9"/>
  <c r="M124" i="9" s="1"/>
  <c r="Q267" i="9"/>
  <c r="M11" i="9"/>
  <c r="Q166" i="9" l="1"/>
  <c r="Q153" i="9"/>
  <c r="Q96" i="9"/>
  <c r="Q118" i="9"/>
  <c r="Q62" i="9"/>
  <c r="Q208" i="9"/>
  <c r="Q250" i="10"/>
  <c r="N250" i="10"/>
  <c r="M250" i="10"/>
  <c r="O271" i="9"/>
  <c r="Q136" i="9"/>
  <c r="Q73" i="9"/>
  <c r="Q242" i="9"/>
  <c r="Q102" i="9"/>
  <c r="Q225" i="9"/>
  <c r="Q109" i="9"/>
  <c r="C273" i="9"/>
  <c r="H273" i="9"/>
  <c r="Q52" i="9"/>
  <c r="Q201" i="9"/>
  <c r="Q181" i="9"/>
  <c r="H271" i="9"/>
  <c r="M271" i="9"/>
  <c r="L271" i="9"/>
  <c r="G271" i="9"/>
  <c r="Q124" i="9"/>
  <c r="Q36" i="9"/>
  <c r="P271" i="9"/>
  <c r="Q11" i="9"/>
  <c r="Q174" i="9"/>
  <c r="Q261" i="9"/>
  <c r="I271" i="8"/>
  <c r="F269" i="8"/>
  <c r="H269" i="8" s="1"/>
  <c r="K267" i="8"/>
  <c r="K261" i="8"/>
  <c r="K254" i="8"/>
  <c r="K248" i="8"/>
  <c r="K242" i="8"/>
  <c r="K233" i="8"/>
  <c r="K225" i="8"/>
  <c r="K217" i="8"/>
  <c r="K213" i="8"/>
  <c r="K208" i="8"/>
  <c r="K201" i="8"/>
  <c r="K194" i="8"/>
  <c r="K186" i="8"/>
  <c r="K181" i="8"/>
  <c r="K174" i="8"/>
  <c r="K166" i="8"/>
  <c r="K159" i="8"/>
  <c r="K153" i="8"/>
  <c r="K146" i="8"/>
  <c r="K140" i="8"/>
  <c r="K136" i="8"/>
  <c r="K128" i="8"/>
  <c r="K124" i="8"/>
  <c r="K118" i="8"/>
  <c r="K109" i="8"/>
  <c r="K102" i="8"/>
  <c r="K96" i="8"/>
  <c r="K92" i="8"/>
  <c r="K84" i="8"/>
  <c r="K80" i="8"/>
  <c r="K73" i="8"/>
  <c r="K66" i="8"/>
  <c r="K62" i="8"/>
  <c r="K52" i="8"/>
  <c r="K44" i="8"/>
  <c r="K36" i="8"/>
  <c r="K30" i="8"/>
  <c r="K23" i="8"/>
  <c r="K18" i="8"/>
  <c r="J18" i="8"/>
  <c r="K11" i="8"/>
  <c r="J267" i="8"/>
  <c r="J261" i="8"/>
  <c r="J254" i="8"/>
  <c r="J248" i="8"/>
  <c r="J242" i="8"/>
  <c r="J233" i="8"/>
  <c r="J225" i="8"/>
  <c r="J217" i="8"/>
  <c r="J213" i="8"/>
  <c r="J208" i="8"/>
  <c r="J201" i="8"/>
  <c r="J194" i="8"/>
  <c r="J186" i="8"/>
  <c r="J181" i="8"/>
  <c r="J174" i="8"/>
  <c r="J166" i="8"/>
  <c r="J159" i="8"/>
  <c r="J153" i="8"/>
  <c r="J146" i="8"/>
  <c r="J140" i="8"/>
  <c r="J136" i="8"/>
  <c r="J128" i="8"/>
  <c r="J124" i="8"/>
  <c r="J118" i="8"/>
  <c r="J109" i="8"/>
  <c r="J102" i="8"/>
  <c r="J96" i="8"/>
  <c r="J92" i="8"/>
  <c r="J84" i="8"/>
  <c r="J80" i="8"/>
  <c r="J73" i="8"/>
  <c r="J66" i="8"/>
  <c r="J62" i="8"/>
  <c r="J52" i="8"/>
  <c r="J44" i="8"/>
  <c r="J36" i="8"/>
  <c r="J30" i="8"/>
  <c r="J23" i="8"/>
  <c r="J11" i="8"/>
  <c r="N279" i="14" l="1"/>
  <c r="N280" i="14" s="1"/>
  <c r="N279" i="13"/>
  <c r="N280" i="13" s="1"/>
  <c r="C274" i="9"/>
  <c r="C275" i="9" s="1"/>
  <c r="Q271" i="9"/>
  <c r="K271" i="8"/>
  <c r="E283" i="8" s="1"/>
  <c r="J271" i="8"/>
  <c r="F16" i="8"/>
  <c r="F206" i="8"/>
  <c r="F179" i="8"/>
  <c r="F162" i="8"/>
  <c r="F163" i="8"/>
  <c r="F164" i="8"/>
  <c r="F165" i="8"/>
  <c r="F151" i="8"/>
  <c r="F78" i="8"/>
  <c r="F56" i="8"/>
  <c r="F28" i="8"/>
  <c r="D267" i="8" l="1"/>
  <c r="F266" i="8"/>
  <c r="F265" i="8"/>
  <c r="F264" i="8"/>
  <c r="F263" i="8"/>
  <c r="D261" i="8"/>
  <c r="F260" i="8"/>
  <c r="F259" i="8"/>
  <c r="F258" i="8"/>
  <c r="F257" i="8"/>
  <c r="F256" i="8"/>
  <c r="D254" i="8"/>
  <c r="F252" i="8"/>
  <c r="F251" i="8"/>
  <c r="F250" i="8"/>
  <c r="D248" i="8"/>
  <c r="F246" i="8"/>
  <c r="F245" i="8"/>
  <c r="F244" i="8"/>
  <c r="D242" i="8"/>
  <c r="K241" i="8"/>
  <c r="F241" i="8"/>
  <c r="F240" i="8"/>
  <c r="F239" i="8"/>
  <c r="F238" i="8"/>
  <c r="F237" i="8"/>
  <c r="F236" i="8"/>
  <c r="F235" i="8"/>
  <c r="D233" i="8"/>
  <c r="F232" i="8"/>
  <c r="F231" i="8"/>
  <c r="F230" i="8"/>
  <c r="F229" i="8"/>
  <c r="F228" i="8"/>
  <c r="F227" i="8"/>
  <c r="D225" i="8"/>
  <c r="F224" i="8"/>
  <c r="F223" i="8"/>
  <c r="F222" i="8"/>
  <c r="F221" i="8"/>
  <c r="F220" i="8"/>
  <c r="F219" i="8"/>
  <c r="D217" i="8"/>
  <c r="F216" i="8"/>
  <c r="F215" i="8"/>
  <c r="D213" i="8"/>
  <c r="F212" i="8"/>
  <c r="F211" i="8"/>
  <c r="D208" i="8"/>
  <c r="F207" i="8"/>
  <c r="F205" i="8"/>
  <c r="F204" i="8"/>
  <c r="F203" i="8"/>
  <c r="D201" i="8"/>
  <c r="F200" i="8"/>
  <c r="F199" i="8"/>
  <c r="F198" i="8"/>
  <c r="F197" i="8"/>
  <c r="D194" i="8"/>
  <c r="F193" i="8"/>
  <c r="F192" i="8"/>
  <c r="F191" i="8"/>
  <c r="F190" i="8"/>
  <c r="F189" i="8"/>
  <c r="F188" i="8"/>
  <c r="D186" i="8"/>
  <c r="F185" i="8"/>
  <c r="F184" i="8"/>
  <c r="D181" i="8"/>
  <c r="F180" i="8"/>
  <c r="F178" i="8"/>
  <c r="F177" i="8"/>
  <c r="F176" i="8"/>
  <c r="D174" i="8"/>
  <c r="F173" i="8"/>
  <c r="F172" i="8"/>
  <c r="F171" i="8"/>
  <c r="F170" i="8"/>
  <c r="F169" i="8"/>
  <c r="D166" i="8"/>
  <c r="F161" i="8"/>
  <c r="D159" i="8"/>
  <c r="F158" i="8"/>
  <c r="F157" i="8"/>
  <c r="F156" i="8"/>
  <c r="D153" i="8"/>
  <c r="F152" i="8"/>
  <c r="F150" i="8"/>
  <c r="F149" i="8"/>
  <c r="F148" i="8"/>
  <c r="D146" i="8"/>
  <c r="F145" i="8"/>
  <c r="F144" i="8"/>
  <c r="F143" i="8"/>
  <c r="F140" i="8"/>
  <c r="D140" i="8"/>
  <c r="F136" i="8"/>
  <c r="D136" i="8"/>
  <c r="F128" i="8"/>
  <c r="D128" i="8"/>
  <c r="D124" i="8"/>
  <c r="F120" i="8"/>
  <c r="D118" i="8"/>
  <c r="F117" i="8"/>
  <c r="F116" i="8"/>
  <c r="F115" i="8"/>
  <c r="F114" i="8"/>
  <c r="F113" i="8"/>
  <c r="F112" i="8"/>
  <c r="D109" i="8"/>
  <c r="F108" i="8"/>
  <c r="F107" i="8"/>
  <c r="F106" i="8"/>
  <c r="F105" i="8"/>
  <c r="F104" i="8"/>
  <c r="D102" i="8"/>
  <c r="F101" i="8"/>
  <c r="F100" i="8"/>
  <c r="F99" i="8"/>
  <c r="D96" i="8"/>
  <c r="F95" i="8"/>
  <c r="F94" i="8"/>
  <c r="D92" i="8"/>
  <c r="F91" i="8"/>
  <c r="F90" i="8"/>
  <c r="F89" i="8"/>
  <c r="F88" i="8"/>
  <c r="F87" i="8"/>
  <c r="F86" i="8"/>
  <c r="D84" i="8"/>
  <c r="F83" i="8"/>
  <c r="F84" i="8" s="1"/>
  <c r="D80" i="8"/>
  <c r="F79" i="8"/>
  <c r="F77" i="8"/>
  <c r="F76" i="8"/>
  <c r="F75" i="8"/>
  <c r="D73" i="8"/>
  <c r="F72" i="8"/>
  <c r="F71" i="8"/>
  <c r="F70" i="8"/>
  <c r="F69" i="8"/>
  <c r="D66" i="8"/>
  <c r="F65" i="8"/>
  <c r="F64" i="8"/>
  <c r="D62" i="8"/>
  <c r="F61" i="8"/>
  <c r="F60" i="8"/>
  <c r="F59" i="8"/>
  <c r="F58" i="8"/>
  <c r="F57" i="8"/>
  <c r="F55" i="8"/>
  <c r="F54" i="8"/>
  <c r="D52" i="8"/>
  <c r="F51" i="8"/>
  <c r="F50" i="8"/>
  <c r="F49" i="8"/>
  <c r="F48" i="8"/>
  <c r="F47" i="8"/>
  <c r="D44" i="8"/>
  <c r="F43" i="8"/>
  <c r="F42" i="8"/>
  <c r="F41" i="8"/>
  <c r="F40" i="8"/>
  <c r="F39" i="8"/>
  <c r="F38" i="8"/>
  <c r="D36" i="8"/>
  <c r="F35" i="8"/>
  <c r="F34" i="8"/>
  <c r="F33" i="8"/>
  <c r="D30" i="8"/>
  <c r="F29" i="8"/>
  <c r="F27" i="8"/>
  <c r="F26" i="8"/>
  <c r="F25" i="8"/>
  <c r="D23" i="8"/>
  <c r="F22" i="8"/>
  <c r="F21" i="8"/>
  <c r="D18" i="8"/>
  <c r="F17" i="8"/>
  <c r="F15" i="8"/>
  <c r="F14" i="8"/>
  <c r="F13" i="8"/>
  <c r="D11" i="8"/>
  <c r="F10" i="8"/>
  <c r="F9" i="8"/>
  <c r="F8" i="8"/>
  <c r="F7" i="8"/>
  <c r="F6" i="8"/>
  <c r="O84" i="8" l="1"/>
  <c r="P84" i="8" s="1"/>
  <c r="O128" i="8"/>
  <c r="P128" i="8" s="1"/>
  <c r="O136" i="8"/>
  <c r="P136" i="8" s="1"/>
  <c r="O140" i="8"/>
  <c r="G128" i="8"/>
  <c r="H128" i="8"/>
  <c r="G140" i="8"/>
  <c r="H140" i="8"/>
  <c r="D271" i="8"/>
  <c r="C281" i="8" s="1"/>
  <c r="H84" i="8"/>
  <c r="Q84" i="8" s="1"/>
  <c r="G84" i="8"/>
  <c r="H136" i="8"/>
  <c r="G136" i="8"/>
  <c r="F66" i="8"/>
  <c r="F18" i="8"/>
  <c r="F23" i="8"/>
  <c r="F261" i="8"/>
  <c r="F96" i="8"/>
  <c r="F124" i="8"/>
  <c r="F146" i="8"/>
  <c r="F153" i="8"/>
  <c r="F181" i="8"/>
  <c r="F186" i="8"/>
  <c r="F254" i="8"/>
  <c r="F80" i="8"/>
  <c r="F102" i="8"/>
  <c r="F248" i="8"/>
  <c r="F52" i="8"/>
  <c r="F62" i="8"/>
  <c r="F73" i="8"/>
  <c r="F159" i="8"/>
  <c r="F201" i="8"/>
  <c r="F225" i="8"/>
  <c r="F242" i="8"/>
  <c r="F109" i="8"/>
  <c r="F208" i="8"/>
  <c r="F217" i="8"/>
  <c r="F267" i="8"/>
  <c r="F92" i="8"/>
  <c r="F213" i="8"/>
  <c r="F44" i="8"/>
  <c r="F233" i="8"/>
  <c r="F11" i="8"/>
  <c r="F30" i="8"/>
  <c r="F36" i="8"/>
  <c r="F118" i="8"/>
  <c r="F166" i="8"/>
  <c r="F174" i="8"/>
  <c r="F194" i="8"/>
  <c r="Q136" i="8" l="1"/>
  <c r="O166" i="8"/>
  <c r="P166" i="8" s="1"/>
  <c r="O11" i="8"/>
  <c r="P11" i="8" s="1"/>
  <c r="O92" i="8"/>
  <c r="P92" i="8" s="1"/>
  <c r="O159" i="8"/>
  <c r="P159" i="8" s="1"/>
  <c r="O186" i="8"/>
  <c r="P186" i="8" s="1"/>
  <c r="O18" i="8"/>
  <c r="P18" i="8" s="1"/>
  <c r="O233" i="8"/>
  <c r="P233" i="8" s="1"/>
  <c r="O242" i="8"/>
  <c r="P242" i="8" s="1"/>
  <c r="O102" i="8"/>
  <c r="P102" i="8" s="1"/>
  <c r="O96" i="8"/>
  <c r="P96" i="8" s="1"/>
  <c r="Q128" i="8"/>
  <c r="O36" i="8"/>
  <c r="P36" i="8" s="1"/>
  <c r="O225" i="8"/>
  <c r="P225" i="8" s="1"/>
  <c r="O109" i="8"/>
  <c r="P109" i="8" s="1"/>
  <c r="O118" i="8"/>
  <c r="P118" i="8" s="1"/>
  <c r="O267" i="8"/>
  <c r="P267" i="8" s="1"/>
  <c r="O73" i="8"/>
  <c r="P73" i="8" s="1"/>
  <c r="O181" i="8"/>
  <c r="P181" i="8" s="1"/>
  <c r="O194" i="8"/>
  <c r="P194" i="8" s="1"/>
  <c r="O44" i="8"/>
  <c r="P44" i="8" s="1"/>
  <c r="O217" i="8"/>
  <c r="P217" i="8" s="1"/>
  <c r="O62" i="8"/>
  <c r="P62" i="8" s="1"/>
  <c r="O80" i="8"/>
  <c r="P80" i="8" s="1"/>
  <c r="O153" i="8"/>
  <c r="P153" i="8" s="1"/>
  <c r="O174" i="8"/>
  <c r="P174" i="8" s="1"/>
  <c r="O30" i="8"/>
  <c r="P30" i="8" s="1"/>
  <c r="O213" i="8"/>
  <c r="P213" i="8" s="1"/>
  <c r="O208" i="8"/>
  <c r="P208" i="8" s="1"/>
  <c r="O201" i="8"/>
  <c r="P201" i="8" s="1"/>
  <c r="O52" i="8"/>
  <c r="P52" i="8" s="1"/>
  <c r="O146" i="8"/>
  <c r="P146" i="8" s="1"/>
  <c r="O23" i="8"/>
  <c r="P23" i="8" s="1"/>
  <c r="P140" i="8"/>
  <c r="O124" i="8"/>
  <c r="P124" i="8" s="1"/>
  <c r="O261" i="8"/>
  <c r="P261" i="8" s="1"/>
  <c r="O254" i="8"/>
  <c r="P254" i="8" s="1"/>
  <c r="O248" i="8"/>
  <c r="P248" i="8" s="1"/>
  <c r="O66" i="8"/>
  <c r="P66" i="8" s="1"/>
  <c r="H174" i="8"/>
  <c r="G174" i="8"/>
  <c r="L174" i="8" s="1"/>
  <c r="H213" i="8"/>
  <c r="M213" i="8" s="1"/>
  <c r="G213" i="8"/>
  <c r="L213" i="8" s="1"/>
  <c r="H52" i="8"/>
  <c r="G52" i="8"/>
  <c r="G233" i="8"/>
  <c r="L233" i="8" s="1"/>
  <c r="H233" i="8"/>
  <c r="M233" i="8" s="1"/>
  <c r="H242" i="8"/>
  <c r="Q242" i="8" s="1"/>
  <c r="G242" i="8"/>
  <c r="L242" i="8" s="1"/>
  <c r="H73" i="8"/>
  <c r="Q73" i="8" s="1"/>
  <c r="G73" i="8"/>
  <c r="L73" i="8" s="1"/>
  <c r="H102" i="8"/>
  <c r="G102" i="8"/>
  <c r="L102" i="8" s="1"/>
  <c r="G181" i="8"/>
  <c r="L181" i="8" s="1"/>
  <c r="H181" i="8"/>
  <c r="G96" i="8"/>
  <c r="H96" i="8"/>
  <c r="G66" i="8"/>
  <c r="H66" i="8"/>
  <c r="G30" i="8"/>
  <c r="L30" i="8" s="1"/>
  <c r="H30" i="8"/>
  <c r="M30" i="8" s="1"/>
  <c r="H208" i="8"/>
  <c r="M208" i="8" s="1"/>
  <c r="G208" i="8"/>
  <c r="L208" i="8" s="1"/>
  <c r="G201" i="8"/>
  <c r="L201" i="8" s="1"/>
  <c r="H201" i="8"/>
  <c r="G254" i="8"/>
  <c r="L254" i="8" s="1"/>
  <c r="H254" i="8"/>
  <c r="G146" i="8"/>
  <c r="L146" i="8" s="1"/>
  <c r="H146" i="8"/>
  <c r="M146" i="8" s="1"/>
  <c r="G23" i="8"/>
  <c r="L23" i="8" s="1"/>
  <c r="H23" i="8"/>
  <c r="M23" i="8" s="1"/>
  <c r="G166" i="8"/>
  <c r="L166" i="8" s="1"/>
  <c r="H166" i="8"/>
  <c r="M166" i="8" s="1"/>
  <c r="F271" i="8"/>
  <c r="H11" i="8"/>
  <c r="G11" i="8"/>
  <c r="G92" i="8"/>
  <c r="H92" i="8"/>
  <c r="H109" i="8"/>
  <c r="M109" i="8" s="1"/>
  <c r="G109" i="8"/>
  <c r="L109" i="8" s="1"/>
  <c r="H159" i="8"/>
  <c r="M159" i="8" s="1"/>
  <c r="G159" i="8"/>
  <c r="L159" i="8" s="1"/>
  <c r="G248" i="8"/>
  <c r="L248" i="8" s="1"/>
  <c r="H248" i="8"/>
  <c r="M248" i="8" s="1"/>
  <c r="H186" i="8"/>
  <c r="M186" i="8" s="1"/>
  <c r="G186" i="8"/>
  <c r="L186" i="8" s="1"/>
  <c r="H124" i="8"/>
  <c r="M124" i="8" s="1"/>
  <c r="G124" i="8"/>
  <c r="L124" i="8" s="1"/>
  <c r="G18" i="8"/>
  <c r="L18" i="8" s="1"/>
  <c r="H18" i="8"/>
  <c r="M18" i="8" s="1"/>
  <c r="G118" i="8"/>
  <c r="L118" i="8" s="1"/>
  <c r="H118" i="8"/>
  <c r="M118" i="8" s="1"/>
  <c r="H267" i="8"/>
  <c r="M267" i="8" s="1"/>
  <c r="G267" i="8"/>
  <c r="L267" i="8" s="1"/>
  <c r="G194" i="8"/>
  <c r="L194" i="8" s="1"/>
  <c r="H194" i="8"/>
  <c r="Q194" i="8" s="1"/>
  <c r="G36" i="8"/>
  <c r="L36" i="8" s="1"/>
  <c r="H36" i="8"/>
  <c r="Q36" i="8" s="1"/>
  <c r="G44" i="8"/>
  <c r="L44" i="8" s="1"/>
  <c r="H44" i="8"/>
  <c r="Q44" i="8" s="1"/>
  <c r="G217" i="8"/>
  <c r="L217" i="8" s="1"/>
  <c r="H217" i="8"/>
  <c r="M217" i="8" s="1"/>
  <c r="H225" i="8"/>
  <c r="M225" i="8" s="1"/>
  <c r="G225" i="8"/>
  <c r="L225" i="8" s="1"/>
  <c r="H62" i="8"/>
  <c r="G62" i="8"/>
  <c r="G80" i="8"/>
  <c r="L80" i="8" s="1"/>
  <c r="H80" i="8"/>
  <c r="Q80" i="8" s="1"/>
  <c r="G153" i="8"/>
  <c r="L153" i="8" s="1"/>
  <c r="H153" i="8"/>
  <c r="M153" i="8" s="1"/>
  <c r="G261" i="8"/>
  <c r="L261" i="8" s="1"/>
  <c r="H261" i="8"/>
  <c r="M261" i="8" s="1"/>
  <c r="M201" i="8"/>
  <c r="M194" i="8" l="1"/>
  <c r="Q92" i="8"/>
  <c r="Q201" i="8"/>
  <c r="Q96" i="8"/>
  <c r="Q208" i="8"/>
  <c r="Q186" i="8"/>
  <c r="M80" i="8"/>
  <c r="M242" i="8"/>
  <c r="Q11" i="8"/>
  <c r="Q254" i="8"/>
  <c r="Q66" i="8"/>
  <c r="Q181" i="8"/>
  <c r="Q52" i="8"/>
  <c r="Q174" i="8"/>
  <c r="Q153" i="8"/>
  <c r="Q23" i="8"/>
  <c r="Q109" i="8"/>
  <c r="Q30" i="8"/>
  <c r="Q62" i="8"/>
  <c r="Q267" i="8"/>
  <c r="O271" i="8"/>
  <c r="Q213" i="8"/>
  <c r="P271" i="8"/>
  <c r="Q146" i="8"/>
  <c r="Q217" i="8"/>
  <c r="Q118" i="8"/>
  <c r="Q18" i="8"/>
  <c r="Q159" i="8"/>
  <c r="Q233" i="8"/>
  <c r="M254" i="8"/>
  <c r="Q225" i="8"/>
  <c r="Q102" i="8"/>
  <c r="Q166" i="8"/>
  <c r="C273" i="8"/>
  <c r="C274" i="8" s="1"/>
  <c r="C275" i="8" s="1"/>
  <c r="Q140" i="8"/>
  <c r="Q124" i="8"/>
  <c r="Q261" i="8"/>
  <c r="Q248" i="8"/>
  <c r="M73" i="8"/>
  <c r="M36" i="8"/>
  <c r="M181" i="8"/>
  <c r="M174" i="8"/>
  <c r="M102" i="8"/>
  <c r="M44" i="8"/>
  <c r="G271" i="8"/>
  <c r="L11" i="8"/>
  <c r="L271" i="8" s="1"/>
  <c r="M11" i="8"/>
  <c r="H271" i="8"/>
  <c r="C282" i="8" s="1"/>
  <c r="C283" i="8" s="1"/>
  <c r="H283" i="8" s="1"/>
  <c r="M271" i="8" l="1"/>
  <c r="Q2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sharedStrings.xml><?xml version="1.0" encoding="utf-8"?>
<sst xmlns="http://schemas.openxmlformats.org/spreadsheetml/2006/main" count="4948" uniqueCount="179">
  <si>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</si>
  <si>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</si>
  <si>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</si>
  <si>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</si>
  <si>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</si>
  <si>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</si>
  <si>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Kusas pamatskola</t>
  </si>
  <si>
    <t>Direktors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</si>
  <si>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</si>
  <si>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</si>
  <si>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</si>
  <si>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</si>
  <si>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</si>
  <si>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</si>
  <si>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Izglītības iestādes bibliotekārs</t>
  </si>
  <si>
    <t>3433 03</t>
  </si>
  <si>
    <t>Kopā  pedagoģiskie darbinieki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</si>
  <si>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</si>
  <si>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</si>
  <si>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</si>
  <si>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</si>
  <si>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</si>
  <si>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</si>
  <si>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</si>
  <si>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</si>
  <si>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</si>
  <si>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</si>
  <si>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</si>
  <si>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</si>
  <si>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</si>
  <si>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</si>
  <si>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</si>
  <si>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Dzelzavas pamatskola</t>
  </si>
  <si>
    <t>Pamatskolas pedagogs</t>
  </si>
  <si>
    <t>Pirmsskolas izglītības iestādes vadītājs</t>
  </si>
  <si>
    <t>Kalsnavas pamatskola</t>
  </si>
  <si>
    <t>Pirmsskolas izglītības metodiķis</t>
  </si>
  <si>
    <t>2351 06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</si>
  <si>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</si>
  <si>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</si>
  <si>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</si>
  <si>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</si>
  <si>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</si>
  <si>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</si>
  <si>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>Internāta skolotājs</t>
  </si>
  <si>
    <t>2359 07</t>
  </si>
  <si>
    <t xml:space="preserve">Pirmsskolas izglītības skolotājs </t>
  </si>
  <si>
    <t>Pirmsskolas izglītības mūzikas skolotāja</t>
  </si>
  <si>
    <t>Liezēres pamatskola</t>
  </si>
  <si>
    <t>Liezēres pamatskolas pirmsskolas izglītības grupas</t>
  </si>
  <si>
    <t>2342  02</t>
  </si>
  <si>
    <t>Degumnieku pamatskola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</si>
  <si>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</si>
  <si>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</si>
  <si>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</si>
  <si>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</si>
  <si>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</si>
  <si>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</si>
  <si>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</si>
  <si>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</si>
  <si>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</si>
  <si>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 xml:space="preserve">Kopā  pedagoģiskie darbinieki 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</si>
  <si>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</si>
  <si>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</si>
  <si>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</si>
  <si>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</si>
  <si>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</si>
  <si>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</si>
  <si>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</si>
  <si>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</si>
  <si>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</si>
  <si>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Sagatavošanas grupas pedagogs</t>
  </si>
  <si>
    <t>2359 06</t>
  </si>
  <si>
    <t>Profesionālās ievirzes skolotājs (biatlona treneris)</t>
  </si>
  <si>
    <t>1345 09</t>
  </si>
  <si>
    <t>Jauniešu iniciatīvu centra vadītājs</t>
  </si>
  <si>
    <t>2422 27</t>
  </si>
  <si>
    <t>Interešu izglītības skolotājs</t>
  </si>
  <si>
    <t>Interešu izglītības metodiķis</t>
  </si>
  <si>
    <t>Cesvaines vidusskola</t>
  </si>
  <si>
    <t>Vispārējās vidējās izglītības skolotājs (autoapmācība)</t>
  </si>
  <si>
    <t>Cesvaines pirmsskolas izglītības iestāde "Brīnumzeme"</t>
  </si>
  <si>
    <t>Cesvaines Mūzikas un mākslas skola</t>
  </si>
  <si>
    <t>Ērgļu vidusskola</t>
  </si>
  <si>
    <t>Ērgļu pirmsskolas izglītības iestāde "Pienenīte"</t>
  </si>
  <si>
    <t>Lubānas vidusskola</t>
  </si>
  <si>
    <t>Lubānas pirmsskolas izglītības iestāde "Rūķīši"</t>
  </si>
  <si>
    <t>Lubānas Mākslas skola</t>
  </si>
  <si>
    <t>ARONAS PAGASTA PĀRVALDE</t>
  </si>
  <si>
    <t>BARKAVAS PAGASTA PĀRVALDE</t>
  </si>
  <si>
    <t>BĒRZAUNES PAGASTA PĀRVALDE</t>
  </si>
  <si>
    <t>CESVAINES APVIENĪBAS PĀRVALDE</t>
  </si>
  <si>
    <t>DZELZAVAS PAGASTA PĀRVALDE</t>
  </si>
  <si>
    <t>KALSNAVAS PAGASTA PĀRVALDE</t>
  </si>
  <si>
    <t>LAZDONAS PAGASTA PĀRVALDE</t>
  </si>
  <si>
    <t>LUBĀNAS APVIENĪBAS PĀRVALDE</t>
  </si>
  <si>
    <t>ĻAUDONAS PAGASTA PĀRVALDE</t>
  </si>
  <si>
    <t>LIEZĒRES PAGASTA PĀRVALDE</t>
  </si>
  <si>
    <t>OŠUPES PAGASTA PĀRVALDE</t>
  </si>
  <si>
    <t>PRAULIENAS PAGASTA PĀRVALDE</t>
  </si>
  <si>
    <t>VESTIENAS PAGASTA PĀRVALDE</t>
  </si>
  <si>
    <t>MADONAS PILSĒTA</t>
  </si>
  <si>
    <t>Madonas Valsts ģimnāzija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</si>
  <si>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</si>
  <si>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</si>
  <si>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</si>
  <si>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J.Simsona Madonas Mākslas skola</t>
  </si>
  <si>
    <t>J.Norviļa Madonas Mūzikas skola</t>
  </si>
  <si>
    <t>Madonas Bērnu un jaunatnes sporta skola</t>
  </si>
  <si>
    <t>Madonas bērnu un jauniešu centrs</t>
  </si>
  <si>
    <t>Vestienas pamatskolas pirmsskolas izglītības grupa</t>
  </si>
  <si>
    <t>Ļaudonas pagasta pirmsskolas izglītības iestāde "Brīnumdārzs"</t>
  </si>
  <si>
    <t>Kalsnavas pagasta pirmsskolas izglītības iestāde "Lācītis Pūks"</t>
  </si>
  <si>
    <t>Ērgļu Mākslas un mūzikas skola</t>
  </si>
  <si>
    <t>ĒRGĻU APVIENĪBAS PĀRVALDE</t>
  </si>
  <si>
    <t>Dzelzavas pagasta pirmsskolas izglītības iestāde "Rūķis"</t>
  </si>
  <si>
    <t>Bērzaunes pagasta pirmsskolas izglītības iestāde "Vārpiņa"</t>
  </si>
  <si>
    <t>Aronas pagasta pirmsskolas izglītības iestāde "Sprīdītis"</t>
  </si>
  <si>
    <t>Pielikums Madonas novada pašvaldības domes 16.11.2021. lēmumam Nr.433 (protokols Nr. 14, 41.p.)</t>
  </si>
  <si>
    <t>Speciālais izglītības skolotājs</t>
  </si>
  <si>
    <t>Madonas novada pašvaldības finansēto pedagoģisko darbinieku amata vienību saraksts no 01.01.2022.</t>
  </si>
  <si>
    <t>1119 *8</t>
  </si>
  <si>
    <t>1119 kvalit.</t>
  </si>
  <si>
    <t>Rezervei algas fonds *8,4%</t>
  </si>
  <si>
    <t>1119 kopā</t>
  </si>
  <si>
    <t>1210 kopā</t>
  </si>
  <si>
    <t>BJC (lai uzteiktu darbu)</t>
  </si>
  <si>
    <t>KOPĀ</t>
  </si>
  <si>
    <t>DD vsaoi</t>
  </si>
  <si>
    <t>4 mēnešiem</t>
  </si>
  <si>
    <t>2% aizvietošanai no gada budžeta 1119</t>
  </si>
  <si>
    <t>2% aizvietošanai no gada budžeta 1210</t>
  </si>
  <si>
    <t>Kopā</t>
  </si>
  <si>
    <t>pieaugumam 70euro 4 mēnešiem</t>
  </si>
  <si>
    <t>Uz esošajām likmēm 4 mēnešiem</t>
  </si>
  <si>
    <t>kopā</t>
  </si>
  <si>
    <t>kvalikātei</t>
  </si>
  <si>
    <t>2359 15</t>
  </si>
  <si>
    <t>A.Eglīša Ļaudonas pamatskola</t>
  </si>
  <si>
    <t>Speciālās izglītības skolotājs</t>
  </si>
  <si>
    <r>
      <t>Pielikums Madonas novada pašvaldības domes .2022.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</si>
  <si>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Madonas novada pašvaldības finansēto pedagoģisko darbinieku amata vienību saraksts no 01.01.2023.</t>
  </si>
  <si>
    <t>Pavisam kopā</t>
  </si>
  <si>
    <t>Pedagogs karjeras konsultants</t>
  </si>
  <si>
    <t>"+12%</t>
  </si>
  <si>
    <t>algu pieaugumam</t>
  </si>
  <si>
    <t>pieaugums</t>
  </si>
  <si>
    <t>kopā rezervei</t>
  </si>
  <si>
    <t>Madonas novada pašvaldības finansēto pedagoģisko darbinieku amata vienību saraksts no 01.09.2023.</t>
  </si>
  <si>
    <t>Kusas pamatskolas pirmsskolas izglītības grupa</t>
  </si>
  <si>
    <t>Kalsnavas pamatskolas pirmsskolas izglītības grupa</t>
  </si>
  <si>
    <t>2359 14</t>
  </si>
  <si>
    <t>Skolotājs (IT) mentors</t>
  </si>
  <si>
    <t>Pamatskolas skolotājs (pag.gr.)</t>
  </si>
  <si>
    <t xml:space="preserve">Pamatskolas skolotājs </t>
  </si>
  <si>
    <t>Pamatskolas skolotājs (ped.palīgs)</t>
  </si>
  <si>
    <t>Madonas novada pašvaldības finansēto pedagoģisko darbinieku amata vienību saraksts no 01.01.2024.</t>
  </si>
  <si>
    <t>2023.gadā</t>
  </si>
  <si>
    <t>starpība</t>
  </si>
  <si>
    <r>
      <t>Pielikums Madonas novada pašvaldības domes 31.01.2024.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</si>
  <si>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2024.gadā</t>
  </si>
  <si>
    <r>
      <t xml:space="preserve">no 01.03.2024 </t>
    </r>
    <r>
      <rPr>
        <sz val="11"/>
        <color rgb="FFFF0000"/>
        <rFont val="Calibri"/>
        <family val="2"/>
        <charset val="186"/>
        <scheme val="minor"/>
      </rPr>
      <t>0,93 likmes</t>
    </r>
  </si>
  <si>
    <t>Sociālais pedagogs (no 01.01.2024. vakance)</t>
  </si>
  <si>
    <t>Internāta skolotājs (no 01.01.2024 vakance)</t>
  </si>
  <si>
    <r>
      <t xml:space="preserve">Internāta skolotājs </t>
    </r>
    <r>
      <rPr>
        <sz val="10"/>
        <rFont val="Times New Roman"/>
        <family val="1"/>
        <charset val="186"/>
      </rPr>
      <t>(no 17.06.2024)</t>
    </r>
  </si>
  <si>
    <t>Internāta skolotājs (no 17.06.2024)</t>
  </si>
  <si>
    <t>Dienesta viesnīcas skolotājs izglītības iestādē (no 17.06.2024)</t>
  </si>
  <si>
    <r>
      <t>Pielikums Madonas novada pašvaldības domes 01.09.2024.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</si>
  <si>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Madonas novada pašvaldības finansēto pedagoģisko darbinieku amata vienību saraksts no 01.09.2024.</t>
  </si>
  <si>
    <t xml:space="preserve">Sociālais pedagogs </t>
  </si>
  <si>
    <t>Dienesta viesnīcas skolotājs izglītības iestādē</t>
  </si>
  <si>
    <r>
      <t>Pielikums Madonas novada pašvaldības domes 01.01.2025.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</si>
  <si>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Dzelzavas pamatskolas pirmsskolas izglītības grupa</t>
  </si>
  <si>
    <t>sept.-dec.</t>
  </si>
  <si>
    <t>vispārējā mēnesī</t>
  </si>
  <si>
    <t>Ar DDVSAOI</t>
  </si>
  <si>
    <t>Madonas novada pašvaldības finansēto pedagoģisko darbinieku amata vienību saraksts no 01.09.2025.</t>
  </si>
  <si>
    <t>Madonas novada pašvaldības finansēto pedagoģisko darbinieku amata vienību saraksts no 01.01.2025.</t>
  </si>
  <si>
    <r>
      <t xml:space="preserve">Pielikums Madonas novada pašvaldības domes 01.01.2025. lēmumam Nr. 49 </t>
    </r>
    <r>
      <rPr>
        <sz val="11"/>
        <rFont val="Times New Roman"/>
        <family val="1"/>
        <charset val="186"/>
      </rPr>
      <t>(protokols Nr. 2, 47.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</si>
</sst>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0.000"/>
    <numFmt numFmtId="167" formatCode="_-* #,##0\ _€_-;\-* #,##0\ _€_-;_-* &quot;-&quot;??\ _€_-;_-@_-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C0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1"/>
      <color theme="2"/>
      <name val="Calibri"/>
      <family val="2"/>
      <charset val="186"/>
      <scheme val="minor"/>
    </font>
    <font>
      <b/>
      <sz val="11"/>
      <color theme="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19" fillId="0" borderId="0" applyFont="0" applyFill="0" applyBorder="0" applyAlignment="0" applyProtection="0"/>
  </cellStyleXfs>
  <cellXfs count="1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0" fontId="1" fillId="0" borderId="1" xfId="0" applyFont="1" applyBorder="1"/>
    <xf numFmtId="0" fontId="3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3" fillId="0" borderId="3" xfId="2" applyFont="1" applyBorder="1" applyAlignment="1">
      <alignment horizontal="righ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center" vertical="top" wrapText="1"/>
    </xf>
    <xf numFmtId="0" fontId="6" fillId="0" borderId="1" xfId="0" applyFont="1" applyBorder="1"/>
    <xf numFmtId="0" fontId="3" fillId="0" borderId="1" xfId="3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" fillId="0" borderId="2" xfId="0" applyFont="1" applyBorder="1"/>
    <xf numFmtId="0" fontId="0" fillId="0" borderId="3" xfId="0" applyBorder="1"/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6" fillId="0" borderId="1" xfId="0" applyFont="1" applyBorder="1"/>
    <xf numFmtId="0" fontId="5" fillId="4" borderId="1" xfId="3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6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3" fillId="2" borderId="1" xfId="0" applyNumberFormat="1" applyFont="1" applyFill="1" applyBorder="1" applyAlignment="1">
      <alignment horizontal="center" vertical="center" wrapText="1"/>
    </xf>
    <xf numFmtId="167" fontId="1" fillId="0" borderId="0" xfId="4" applyNumberFormat="1" applyFont="1"/>
    <xf numFmtId="167" fontId="0" fillId="0" borderId="0" xfId="0" applyNumberFormat="1"/>
    <xf numFmtId="0" fontId="14" fillId="0" borderId="1" xfId="0" applyFont="1" applyBorder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1" fillId="0" borderId="0" xfId="4" applyNumberFormat="1" applyFont="1" applyAlignment="1"/>
    <xf numFmtId="167" fontId="1" fillId="0" borderId="0" xfId="4" applyNumberFormat="1" applyFont="1" applyAlignment="1">
      <alignment horizontal="right"/>
    </xf>
    <xf numFmtId="0" fontId="5" fillId="6" borderId="1" xfId="3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/>
    </xf>
    <xf numFmtId="167" fontId="0" fillId="0" borderId="0" xfId="4" applyNumberFormat="1" applyFont="1"/>
    <xf numFmtId="0" fontId="5" fillId="2" borderId="3" xfId="0" applyFont="1" applyFill="1" applyBorder="1" applyAlignment="1">
      <alignment horizontal="left" vertical="center" wrapText="1"/>
    </xf>
    <xf numFmtId="167" fontId="21" fillId="0" borderId="0" xfId="4" applyNumberFormat="1" applyFont="1" applyAlignment="1">
      <alignment horizontal="right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5" fillId="4" borderId="1" xfId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3" fillId="0" borderId="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</cellXfs>
  <cellStyles count="5">
    <cellStyle name="Komats" xfId="4" builtinId="3"/>
    <cellStyle name="Parasts" xfId="0" builtinId="0"/>
    <cellStyle name="Parasts 2" xfId="3" xr:uid="{00000000-0005-0000-0000-000002000000}"/>
    <cellStyle name="Parasts 4" xfId="2" xr:uid="{00000000-0005-0000-0000-000003000000}"/>
    <cellStyle name="Parasts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3"/>
  <sheetViews>
    <sheetView zoomScale="96" zoomScaleNormal="96" zoomScaleSheetLayoutView="100" workbookViewId="0">
      <pane ySplit="3" topLeftCell="A238" activePane="bottomLeft" state="frozen"/>
      <selection activeCell="A137" sqref="A137:Q140"/>
      <selection pane="bottomLeft" activeCell="A137" sqref="A137:Q14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23" t="s">
        <v>118</v>
      </c>
      <c r="B1" s="123"/>
      <c r="C1" s="123"/>
      <c r="D1" s="123"/>
      <c r="E1" s="123"/>
      <c r="F1" s="123"/>
    </row>
    <row r="2" spans="1:17" ht="33.75" customHeight="1" x14ac:dyDescent="0.25">
      <c r="A2" s="124" t="s">
        <v>120</v>
      </c>
      <c r="B2" s="124"/>
      <c r="C2" s="124"/>
      <c r="D2" s="124"/>
      <c r="E2" s="124"/>
      <c r="F2" s="124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21" t="s">
        <v>117</v>
      </c>
      <c r="B12" s="122"/>
      <c r="C12" s="122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28" t="s">
        <v>89</v>
      </c>
      <c r="B19" s="128"/>
      <c r="C19" s="128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25" t="s">
        <v>26</v>
      </c>
      <c r="B20" s="126"/>
      <c r="C20" s="126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40" t="s">
        <v>27</v>
      </c>
      <c r="B24" s="141"/>
      <c r="C24" s="141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28" t="s">
        <v>90</v>
      </c>
      <c r="B31" s="128"/>
      <c r="C31" s="128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27" t="s">
        <v>29</v>
      </c>
      <c r="B32" s="127"/>
      <c r="C32" s="127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46" t="s">
        <v>116</v>
      </c>
      <c r="B37" s="147"/>
      <c r="C37" s="147"/>
      <c r="D37" s="147"/>
      <c r="E37" s="147"/>
      <c r="F37" s="148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28" t="s">
        <v>91</v>
      </c>
      <c r="B45" s="128"/>
      <c r="C45" s="128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29" t="s">
        <v>79</v>
      </c>
      <c r="B46" s="127"/>
      <c r="C46" s="127"/>
      <c r="D46" s="127"/>
      <c r="E46" s="127"/>
      <c r="F46" s="130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21" t="s">
        <v>81</v>
      </c>
      <c r="B53" s="122"/>
      <c r="C53" s="122"/>
      <c r="D53" s="122"/>
      <c r="E53" s="122"/>
      <c r="F53" s="131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32" t="s">
        <v>82</v>
      </c>
      <c r="B63" s="133"/>
      <c r="C63" s="133"/>
      <c r="D63" s="133"/>
      <c r="E63" s="133"/>
      <c r="F63" s="134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28" t="s">
        <v>92</v>
      </c>
      <c r="B67" s="128"/>
      <c r="C67" s="128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25" t="s">
        <v>32</v>
      </c>
      <c r="B68" s="126"/>
      <c r="C68" s="126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21" t="s">
        <v>115</v>
      </c>
      <c r="B74" s="122"/>
      <c r="C74" s="122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28" t="s">
        <v>114</v>
      </c>
      <c r="B81" s="128"/>
      <c r="C81" s="128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25" t="s">
        <v>83</v>
      </c>
      <c r="B82" s="126"/>
      <c r="C82" s="126"/>
      <c r="D82" s="126"/>
      <c r="E82" s="126"/>
      <c r="F82" s="135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21" t="s">
        <v>84</v>
      </c>
      <c r="B85" s="122"/>
      <c r="C85" s="122"/>
      <c r="D85" s="122"/>
      <c r="E85" s="122"/>
      <c r="F85" s="131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21" t="s">
        <v>113</v>
      </c>
      <c r="B93" s="122"/>
      <c r="C93" s="122"/>
      <c r="D93" s="122"/>
      <c r="E93" s="122"/>
      <c r="F93" s="131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28" t="s">
        <v>93</v>
      </c>
      <c r="B97" s="128"/>
      <c r="C97" s="128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25" t="s">
        <v>35</v>
      </c>
      <c r="B98" s="126"/>
      <c r="C98" s="126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36" t="s">
        <v>112</v>
      </c>
      <c r="B103" s="137"/>
      <c r="C103" s="137"/>
      <c r="D103" s="137"/>
      <c r="E103" s="137"/>
      <c r="F103" s="138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28" t="s">
        <v>94</v>
      </c>
      <c r="B110" s="128"/>
      <c r="C110" s="128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25" t="s">
        <v>38</v>
      </c>
      <c r="B111" s="126"/>
      <c r="C111" s="126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21" t="s">
        <v>40</v>
      </c>
      <c r="B119" s="122"/>
      <c r="C119" s="122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28" t="s">
        <v>95</v>
      </c>
      <c r="B125" s="128"/>
      <c r="C125" s="128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42" t="s">
        <v>85</v>
      </c>
      <c r="B126" s="142"/>
      <c r="C126" s="142"/>
      <c r="D126" s="142"/>
      <c r="E126" s="142"/>
      <c r="F126" s="142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32" t="s">
        <v>86</v>
      </c>
      <c r="B129" s="133"/>
      <c r="C129" s="133"/>
      <c r="D129" s="133"/>
      <c r="E129" s="133"/>
      <c r="F129" s="134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43" t="s">
        <v>87</v>
      </c>
      <c r="B137" s="144"/>
      <c r="C137" s="144"/>
      <c r="D137" s="144"/>
      <c r="E137" s="144"/>
      <c r="F137" s="145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28" t="s">
        <v>96</v>
      </c>
      <c r="B141" s="128"/>
      <c r="C141" s="128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25" t="s">
        <v>41</v>
      </c>
      <c r="B142" s="126"/>
      <c r="C142" s="126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21" t="s">
        <v>111</v>
      </c>
      <c r="B147" s="122"/>
      <c r="C147" s="122"/>
      <c r="D147" s="122"/>
      <c r="E147" s="122"/>
      <c r="F147" s="131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28" t="s">
        <v>97</v>
      </c>
      <c r="B154" s="128"/>
      <c r="C154" s="128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25" t="s">
        <v>48</v>
      </c>
      <c r="B155" s="126"/>
      <c r="C155" s="126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21" t="s">
        <v>49</v>
      </c>
      <c r="B160" s="122"/>
      <c r="C160" s="122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28" t="s">
        <v>98</v>
      </c>
      <c r="B167" s="128"/>
      <c r="C167" s="128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25" t="s">
        <v>51</v>
      </c>
      <c r="B168" s="126"/>
      <c r="C168" s="126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21" t="s">
        <v>52</v>
      </c>
      <c r="B175" s="122"/>
      <c r="C175" s="122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28" t="s">
        <v>99</v>
      </c>
      <c r="B182" s="128"/>
      <c r="C182" s="128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25" t="s">
        <v>53</v>
      </c>
      <c r="B183" s="126"/>
      <c r="C183" s="126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21" t="s">
        <v>54</v>
      </c>
      <c r="B187" s="122"/>
      <c r="C187" s="122"/>
      <c r="D187" s="122"/>
      <c r="E187" s="122"/>
      <c r="F187" s="131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28" t="s">
        <v>100</v>
      </c>
      <c r="B195" s="128"/>
      <c r="C195" s="128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25" t="s">
        <v>56</v>
      </c>
      <c r="B196" s="126"/>
      <c r="C196" s="126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21" t="s">
        <v>110</v>
      </c>
      <c r="B202" s="122"/>
      <c r="C202" s="122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28" t="s">
        <v>101</v>
      </c>
      <c r="B209" s="128"/>
      <c r="C209" s="128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25" t="s">
        <v>102</v>
      </c>
      <c r="B210" s="126"/>
      <c r="C210" s="126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919</v>
      </c>
      <c r="F211" s="6">
        <f>ROUND(D211*E211,0)</f>
        <v>632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830</v>
      </c>
      <c r="F212" s="6">
        <f>ROUND(D212*E212,0)</f>
        <v>830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1462</v>
      </c>
      <c r="G213" s="5">
        <f>F213*8</f>
        <v>11696</v>
      </c>
      <c r="H213" s="5">
        <f>ROUND(F213*0.2359,0)</f>
        <v>345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11696</v>
      </c>
      <c r="M213" s="13">
        <f>H213+K213</f>
        <v>345</v>
      </c>
      <c r="O213" s="5">
        <f>ROUND((F213+I213)*12*0.02,0)</f>
        <v>351</v>
      </c>
      <c r="P213" s="5">
        <f>ROUND(O213*0.2359,0)</f>
        <v>83</v>
      </c>
      <c r="Q213" s="13">
        <f>(F213+H213+I213+K213)*8+O213+P213</f>
        <v>14890</v>
      </c>
    </row>
    <row r="214" spans="1:17" ht="15.75" customHeight="1" x14ac:dyDescent="0.25">
      <c r="A214" s="121" t="s">
        <v>59</v>
      </c>
      <c r="B214" s="122"/>
      <c r="C214" s="122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880</v>
      </c>
      <c r="F215" s="6">
        <f>ROUND(D215*E215,0)</f>
        <v>880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919</v>
      </c>
      <c r="F216" s="6">
        <f>ROUND(D216*E216,0)</f>
        <v>471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1351</v>
      </c>
      <c r="G217" s="5">
        <f>F217*8</f>
        <v>10808</v>
      </c>
      <c r="H217" s="5">
        <f>ROUND(F217*0.2359,0)</f>
        <v>319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10808</v>
      </c>
      <c r="M217" s="13">
        <f>H217+K217</f>
        <v>319</v>
      </c>
      <c r="O217" s="5">
        <f>ROUND((F217+I217)*12*0.02,0)</f>
        <v>324</v>
      </c>
      <c r="P217" s="5">
        <f>ROUND(O217*0.2359,0)</f>
        <v>76</v>
      </c>
      <c r="Q217" s="13">
        <f>(F217+H217+I217+K217)*8+O217+P217</f>
        <v>13760</v>
      </c>
    </row>
    <row r="218" spans="1:17" ht="15.75" customHeight="1" x14ac:dyDescent="0.25">
      <c r="A218" s="121" t="s">
        <v>103</v>
      </c>
      <c r="B218" s="122"/>
      <c r="C218" s="122"/>
      <c r="D218" s="122"/>
      <c r="E218" s="122"/>
      <c r="F218" s="131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1169</v>
      </c>
      <c r="F219" s="6">
        <f>ROUND(D219*E219,0)</f>
        <v>1169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919</v>
      </c>
      <c r="F220" s="6">
        <f t="shared" ref="F220:F224" si="28">ROUND(D220*E220,0)</f>
        <v>460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872</v>
      </c>
      <c r="F221" s="6">
        <f t="shared" si="28"/>
        <v>5507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872</v>
      </c>
      <c r="F222" s="6">
        <f t="shared" si="28"/>
        <v>654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872</v>
      </c>
      <c r="F223" s="6">
        <f t="shared" si="28"/>
        <v>545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830</v>
      </c>
      <c r="F224" s="6">
        <f t="shared" si="28"/>
        <v>232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8567</v>
      </c>
      <c r="G225" s="5">
        <f>F225*8</f>
        <v>68536</v>
      </c>
      <c r="H225" s="5">
        <f>ROUND(F225*0.2359,0)</f>
        <v>2021</v>
      </c>
      <c r="I225" s="5"/>
      <c r="J225" s="5">
        <f>I225*8</f>
        <v>0</v>
      </c>
      <c r="K225" s="5">
        <f>ROUND(I225*0.2359,0)</f>
        <v>0</v>
      </c>
      <c r="L225" s="13">
        <f>G225+J225</f>
        <v>68536</v>
      </c>
      <c r="M225" s="13">
        <f>H225+K225</f>
        <v>2021</v>
      </c>
      <c r="O225" s="5">
        <f>ROUND((F225+I225)*12*0.02,0)</f>
        <v>2056</v>
      </c>
      <c r="P225" s="5">
        <f>ROUND(O225*0.2359,0)</f>
        <v>485</v>
      </c>
      <c r="Q225" s="13">
        <f>(F225+H225+I225+K225)*8+O225+P225</f>
        <v>87245</v>
      </c>
    </row>
    <row r="226" spans="1:17" ht="15.75" customHeight="1" x14ac:dyDescent="0.25">
      <c r="A226" s="121" t="s">
        <v>104</v>
      </c>
      <c r="B226" s="122"/>
      <c r="C226" s="122"/>
      <c r="D226" s="122"/>
      <c r="E226" s="122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1298</v>
      </c>
      <c r="F227" s="37">
        <f>ROUND(D227*E227,0)</f>
        <v>1298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919</v>
      </c>
      <c r="F228" s="37">
        <f t="shared" ref="F228:F232" si="29">ROUND(D228*E228,0)</f>
        <v>919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872</v>
      </c>
      <c r="F229" s="37">
        <f t="shared" si="29"/>
        <v>11336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872</v>
      </c>
      <c r="F230" s="37">
        <f t="shared" si="29"/>
        <v>977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872</v>
      </c>
      <c r="F231" s="37">
        <f t="shared" si="29"/>
        <v>1090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830</v>
      </c>
      <c r="F232" s="37">
        <f t="shared" si="29"/>
        <v>556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16176</v>
      </c>
      <c r="G233" s="5">
        <f>F233*8</f>
        <v>129408</v>
      </c>
      <c r="H233" s="5">
        <f>ROUND(F233*0.2359,0)</f>
        <v>3816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131500.79999999999</v>
      </c>
      <c r="M233" s="13">
        <f>H233+K233</f>
        <v>3878</v>
      </c>
      <c r="O233" s="5">
        <f>ROUND((F233+I233)*12*0.02,0)</f>
        <v>3945</v>
      </c>
      <c r="P233" s="5">
        <f>ROUND(O233*0.2359,0)</f>
        <v>931</v>
      </c>
      <c r="Q233" s="13">
        <f>(F233+H233+I233+K233)*8+O233+P233</f>
        <v>167400.79999999999</v>
      </c>
    </row>
    <row r="234" spans="1:17" ht="15.75" x14ac:dyDescent="0.25">
      <c r="A234" s="121" t="s">
        <v>105</v>
      </c>
      <c r="B234" s="122"/>
      <c r="C234" s="122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1536</v>
      </c>
      <c r="F235" s="37">
        <f>ROUND(D235*E235,0)</f>
        <v>1536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1229</v>
      </c>
      <c r="F236" s="37">
        <f t="shared" ref="F236:F241" si="30">ROUND(D236*E236,0)</f>
        <v>1229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872</v>
      </c>
      <c r="F237" s="37">
        <f t="shared" si="30"/>
        <v>13952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872</v>
      </c>
      <c r="F238" s="37">
        <f t="shared" si="30"/>
        <v>1744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872</v>
      </c>
      <c r="F239" s="37">
        <f t="shared" si="30"/>
        <v>2180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/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830</v>
      </c>
      <c r="F241" s="37">
        <f t="shared" si="30"/>
        <v>934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21575</v>
      </c>
      <c r="G242" s="5">
        <f>F242*8</f>
        <v>172600</v>
      </c>
      <c r="H242" s="5">
        <f>ROUND(F242*0.2359,0)</f>
        <v>5090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172600</v>
      </c>
      <c r="M242" s="13">
        <f>H242+K242</f>
        <v>5090</v>
      </c>
      <c r="O242" s="5">
        <f>ROUND((F242+I242)*12*0.02,0)</f>
        <v>5178</v>
      </c>
      <c r="P242" s="5">
        <f>ROUND(O242*0.2359,0)</f>
        <v>1221</v>
      </c>
      <c r="Q242" s="13">
        <f>(F242+H242+I242+K242)*8+O242+P242</f>
        <v>219719</v>
      </c>
    </row>
    <row r="243" spans="1:17" ht="15.75" x14ac:dyDescent="0.25">
      <c r="A243" s="121" t="s">
        <v>106</v>
      </c>
      <c r="B243" s="122"/>
      <c r="C243" s="122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21" t="s">
        <v>107</v>
      </c>
      <c r="B249" s="122"/>
      <c r="C249" s="122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21" t="s">
        <v>108</v>
      </c>
      <c r="B255" s="122"/>
      <c r="C255" s="122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21" t="s">
        <v>109</v>
      </c>
      <c r="B262" s="122"/>
      <c r="C262" s="122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162617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1300936</v>
      </c>
      <c r="H271" s="47">
        <f t="shared" si="39"/>
        <v>38361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1032241.9199999999</v>
      </c>
      <c r="M271" s="47">
        <f t="shared" si="39"/>
        <v>37425</v>
      </c>
      <c r="N271" s="47">
        <f t="shared" si="39"/>
        <v>5826</v>
      </c>
      <c r="O271" s="47">
        <f t="shared" si="39"/>
        <v>39240</v>
      </c>
      <c r="P271" s="47">
        <f t="shared" si="39"/>
        <v>9258</v>
      </c>
      <c r="Q271" s="47">
        <f>Q11+Q18+Q23+Q30+Q36+Q44+Q52+Q62+Q66+Q73+Q80+Q84+Q92+Q96+Q102+Q109+Q118+Q124+Q128+Q136+Q140+Q146+Q153+Q159+Q166+Q174+Q181+Q186+Q194+Q201+Q208+Q213+Q217+Q225+Q233+Q242+Q248+Q254+Q261+Q267</f>
        <v>1665082.64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177236</v>
      </c>
    </row>
    <row r="274" spans="2:8" x14ac:dyDescent="0.25">
      <c r="B274" t="s">
        <v>128</v>
      </c>
      <c r="C274">
        <f>ROUND(C273*0.2359,0)</f>
        <v>41810</v>
      </c>
    </row>
    <row r="275" spans="2:8" x14ac:dyDescent="0.25">
      <c r="B275" s="47" t="s">
        <v>129</v>
      </c>
      <c r="C275" s="47">
        <f>(C273+C274)*4</f>
        <v>876184</v>
      </c>
    </row>
    <row r="281" spans="2:8" x14ac:dyDescent="0.25">
      <c r="B281" t="s">
        <v>133</v>
      </c>
      <c r="C281">
        <f>ROUND(D271*70*4*1.2359,0)</f>
        <v>62907</v>
      </c>
    </row>
    <row r="282" spans="2:8" x14ac:dyDescent="0.25">
      <c r="B282" t="s">
        <v>134</v>
      </c>
      <c r="C282">
        <f>ROUND((F271+H271+I271+K271)*4,0)</f>
        <v>808292</v>
      </c>
    </row>
    <row r="283" spans="2:8" x14ac:dyDescent="0.25">
      <c r="B283" t="s">
        <v>135</v>
      </c>
      <c r="C283">
        <f>C281+C282</f>
        <v>871199</v>
      </c>
      <c r="D283" t="s">
        <v>136</v>
      </c>
      <c r="E283">
        <f>(I271+K271)*4</f>
        <v>4380.32</v>
      </c>
      <c r="F283" t="s">
        <v>135</v>
      </c>
      <c r="H283">
        <f>C283+E283</f>
        <v>875579.32</v>
      </c>
    </row>
  </sheetData>
  <mergeCells count="57">
    <mergeCell ref="A37:F37"/>
    <mergeCell ref="A209:C209"/>
    <mergeCell ref="A218:F218"/>
    <mergeCell ref="A97:C97"/>
    <mergeCell ref="A110:C110"/>
    <mergeCell ref="A226:E226"/>
    <mergeCell ref="A187:F187"/>
    <mergeCell ref="A147:F147"/>
    <mergeCell ref="A125:C125"/>
    <mergeCell ref="A154:C154"/>
    <mergeCell ref="A167:C167"/>
    <mergeCell ref="A182:C182"/>
    <mergeCell ref="A195:C195"/>
    <mergeCell ref="A196:C196"/>
    <mergeCell ref="A126:F126"/>
    <mergeCell ref="A129:F129"/>
    <mergeCell ref="A137:F137"/>
    <mergeCell ref="A142:C142"/>
    <mergeCell ref="A155:C155"/>
    <mergeCell ref="A141:C141"/>
    <mergeCell ref="A4:F4"/>
    <mergeCell ref="A5:F5"/>
    <mergeCell ref="A12:C12"/>
    <mergeCell ref="A20:C20"/>
    <mergeCell ref="A24:C24"/>
    <mergeCell ref="A31:C31"/>
    <mergeCell ref="A119:C119"/>
    <mergeCell ref="A46:F46"/>
    <mergeCell ref="A53:F53"/>
    <mergeCell ref="A63:F63"/>
    <mergeCell ref="A68:C68"/>
    <mergeCell ref="A74:C74"/>
    <mergeCell ref="A82:F82"/>
    <mergeCell ref="A85:F85"/>
    <mergeCell ref="A93:F93"/>
    <mergeCell ref="A98:C98"/>
    <mergeCell ref="A111:C111"/>
    <mergeCell ref="A45:C45"/>
    <mergeCell ref="A67:C67"/>
    <mergeCell ref="A103:F103"/>
    <mergeCell ref="A81:C81"/>
    <mergeCell ref="A243:C243"/>
    <mergeCell ref="A249:C249"/>
    <mergeCell ref="A255:C255"/>
    <mergeCell ref="A262:C262"/>
    <mergeCell ref="A1:F1"/>
    <mergeCell ref="A2:F2"/>
    <mergeCell ref="A202:C202"/>
    <mergeCell ref="A210:C210"/>
    <mergeCell ref="A214:C214"/>
    <mergeCell ref="A234:C234"/>
    <mergeCell ref="A160:C160"/>
    <mergeCell ref="A168:C168"/>
    <mergeCell ref="A175:C175"/>
    <mergeCell ref="A183:C183"/>
    <mergeCell ref="A32:C32"/>
    <mergeCell ref="A19:C19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523E-CE40-4722-A9D2-40F541B7ADEA}">
  <sheetPr>
    <pageSetUpPr fitToPage="1"/>
  </sheetPr>
  <dimension ref="A1:O290"/>
  <sheetViews>
    <sheetView zoomScale="115" zoomScaleNormal="115" zoomScaleSheetLayoutView="100" workbookViewId="0">
      <pane ySplit="3" topLeftCell="A269" activePane="bottomLeft" state="frozen"/>
      <selection pane="bottomLeft" activeCell="L284" sqref="L284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23" t="s">
        <v>171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176</v>
      </c>
      <c r="B2" s="124"/>
      <c r="C2" s="124"/>
      <c r="D2" s="124"/>
      <c r="E2" s="124"/>
      <c r="F2" s="124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1645</v>
      </c>
      <c r="F6" s="6">
        <f t="shared" ref="F6:F11" si="0">ROUND(D6*E6,0)</f>
        <v>658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1566</v>
      </c>
      <c r="F7" s="6">
        <f t="shared" si="0"/>
        <v>783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1410</v>
      </c>
      <c r="F8" s="6">
        <f t="shared" si="0"/>
        <v>705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1175</v>
      </c>
      <c r="F9" s="6">
        <f t="shared" si="0"/>
        <v>588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1566</v>
      </c>
      <c r="F10" s="6">
        <f t="shared" si="0"/>
        <v>94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1566</v>
      </c>
      <c r="F11" s="6">
        <f t="shared" si="0"/>
        <v>157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2985</v>
      </c>
      <c r="G12" s="5">
        <f>ROUNDUP(F12*$G$2,0)</f>
        <v>11940</v>
      </c>
      <c r="H12" s="5">
        <f>ROUNDUP(F12*0.2359*$H$2,0)</f>
        <v>2817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11940</v>
      </c>
      <c r="M12" s="13">
        <f>H12+K12</f>
        <v>2817</v>
      </c>
      <c r="N12" s="13">
        <f>L12+M12</f>
        <v>14757</v>
      </c>
      <c r="O12" s="13">
        <f>SUM(N12:N12)</f>
        <v>14757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1645</v>
      </c>
      <c r="F14" s="6">
        <f>ROUND(D14*E14,0)</f>
        <v>329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1566</v>
      </c>
      <c r="F15" s="6">
        <f t="shared" ref="F15:F18" si="1">ROUND(D15*E15,0)</f>
        <v>4115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1566</v>
      </c>
      <c r="F16" s="6">
        <f t="shared" si="1"/>
        <v>392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1566</v>
      </c>
      <c r="F17" s="6">
        <f t="shared" si="1"/>
        <v>313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1175</v>
      </c>
      <c r="F18" s="6">
        <f t="shared" si="1"/>
        <v>259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5408</v>
      </c>
      <c r="G19" s="5">
        <f>ROUNDUP(F19*$G$2,0)</f>
        <v>21632</v>
      </c>
      <c r="H19" s="5">
        <f>ROUNDUP(F19*0.2359*$H$2,0)</f>
        <v>5103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21632</v>
      </c>
      <c r="M19" s="13">
        <f>H19+K19</f>
        <v>5103</v>
      </c>
      <c r="N19" s="13">
        <f>L19+M19</f>
        <v>26735</v>
      </c>
      <c r="O19" s="13">
        <f>SUM(N19:N19)</f>
        <v>26735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1645</v>
      </c>
      <c r="F22" s="6">
        <f t="shared" ref="F22" si="2">ROUND(D22*E22,0)</f>
        <v>230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1566</v>
      </c>
      <c r="F23" s="6">
        <f>ROUND(D23*E23,0)</f>
        <v>940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1566</v>
      </c>
      <c r="F24" s="6">
        <f>ROUND(D24*E24,0)</f>
        <v>110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1566</v>
      </c>
      <c r="F25" s="6">
        <f t="shared" ref="F25" si="3">ROUND(D25*E25,0)</f>
        <v>157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1437</v>
      </c>
      <c r="G26" s="5">
        <f>ROUNDUP(F26*$G$2,0)</f>
        <v>5748</v>
      </c>
      <c r="H26" s="5">
        <f>ROUNDUP(F26*0.2359*$H$2,0)</f>
        <v>1356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5748</v>
      </c>
      <c r="M26" s="13">
        <f>H26+K26</f>
        <v>1356</v>
      </c>
      <c r="N26" s="13">
        <f>L26+M26</f>
        <v>7104</v>
      </c>
      <c r="O26" s="13">
        <f>SUM(N26:N26)</f>
        <v>7104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1645</v>
      </c>
      <c r="F28" s="6">
        <f>ROUND(D28*E28,0)</f>
        <v>411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1566</v>
      </c>
      <c r="F29" s="6">
        <f t="shared" ref="F29:F33" si="4">ROUND(D29*E29,0)</f>
        <v>4136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1566</v>
      </c>
      <c r="F30" s="6">
        <f t="shared" si="4"/>
        <v>587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1566</v>
      </c>
      <c r="F31" s="6">
        <f t="shared" si="4"/>
        <v>470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1175</v>
      </c>
      <c r="F32" s="6">
        <f t="shared" si="4"/>
        <v>278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1566</v>
      </c>
      <c r="F33" s="6">
        <f t="shared" si="4"/>
        <v>78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5960</v>
      </c>
      <c r="G34" s="5">
        <f>ROUNDUP(F34*$G$2,0)</f>
        <v>23840</v>
      </c>
      <c r="H34" s="5">
        <f>ROUNDUP(F34*0.2359*$H$2,0)</f>
        <v>5624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23840</v>
      </c>
      <c r="M34" s="13">
        <f>H34+K34</f>
        <v>5624</v>
      </c>
      <c r="N34" s="13">
        <f>L34+M34</f>
        <v>29464</v>
      </c>
      <c r="O34" s="13">
        <f>SUM(N34:N34)</f>
        <v>29464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1566</v>
      </c>
      <c r="F37" s="6">
        <f>ROUND(D37*E37,0)</f>
        <v>392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1410</v>
      </c>
      <c r="F38" s="6">
        <f>ROUND(D38*E38,0)</f>
        <v>141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1566</v>
      </c>
      <c r="F39" s="6">
        <f>ROUND(D39*E39,0)</f>
        <v>110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1566</v>
      </c>
      <c r="F40" s="6">
        <f t="shared" ref="F40" si="5">ROUND(D40*E40,0)</f>
        <v>157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800</v>
      </c>
      <c r="G41" s="5">
        <f>ROUNDUP(F41*$G$2,0)</f>
        <v>3200</v>
      </c>
      <c r="H41" s="5">
        <f>ROUNDUP(F41*0.2359*$H$2,0)</f>
        <v>755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3200</v>
      </c>
      <c r="M41" s="13">
        <f>H41+K41</f>
        <v>755</v>
      </c>
      <c r="N41" s="13">
        <f>L41+M41</f>
        <v>3955</v>
      </c>
      <c r="O41" s="13">
        <f>SUM(N41:N41)</f>
        <v>3955</v>
      </c>
    </row>
    <row r="42" spans="1:15" ht="15.75" customHeight="1" x14ac:dyDescent="0.25">
      <c r="A42" s="146" t="s">
        <v>116</v>
      </c>
      <c r="B42" s="147"/>
      <c r="C42" s="147"/>
      <c r="D42" s="147"/>
      <c r="E42" s="147"/>
      <c r="F42" s="148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1724</v>
      </c>
      <c r="F43" s="6">
        <f t="shared" ref="F43:F49" si="6">ROUND(D43*E43,0)</f>
        <v>1724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1566</v>
      </c>
      <c r="F44" s="6">
        <f t="shared" si="6"/>
        <v>7387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1566</v>
      </c>
      <c r="F45" s="6">
        <f t="shared" si="6"/>
        <v>783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1566</v>
      </c>
      <c r="F46" s="6">
        <f t="shared" si="6"/>
        <v>626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1175</v>
      </c>
      <c r="F47" s="6">
        <f t="shared" si="6"/>
        <v>463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1566</v>
      </c>
      <c r="F48" s="49">
        <f t="shared" si="6"/>
        <v>196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1566</v>
      </c>
      <c r="F49" s="6">
        <f t="shared" si="6"/>
        <v>78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11257</v>
      </c>
      <c r="G50" s="5">
        <f>ROUNDUP(F50*$G$2,0)</f>
        <v>45028</v>
      </c>
      <c r="H50" s="5">
        <f>ROUNDUP(F50*0.2359*$H$2,0)</f>
        <v>10623</v>
      </c>
      <c r="I50" s="5">
        <f>204.62*1.026</f>
        <v>209.94012000000001</v>
      </c>
      <c r="J50" s="5">
        <f>ROUNDUP(I50*$J$2,0)</f>
        <v>840</v>
      </c>
      <c r="K50" s="5">
        <f>ROUNDUP(I50*0.2359*$K$2,0)</f>
        <v>199</v>
      </c>
      <c r="L50" s="13">
        <f>G50+J50</f>
        <v>45868</v>
      </c>
      <c r="M50" s="13">
        <f>H50+K50</f>
        <v>10822</v>
      </c>
      <c r="N50" s="13">
        <f>L50+M50</f>
        <v>56690</v>
      </c>
      <c r="O50" s="13">
        <f>SUM(N50:N50)</f>
        <v>56690</v>
      </c>
    </row>
    <row r="51" spans="1:15" ht="15.75" x14ac:dyDescent="0.25">
      <c r="A51" s="128" t="s">
        <v>91</v>
      </c>
      <c r="B51" s="128"/>
      <c r="C51" s="128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29" t="s">
        <v>79</v>
      </c>
      <c r="B52" s="127"/>
      <c r="C52" s="127"/>
      <c r="D52" s="127"/>
      <c r="E52" s="127"/>
      <c r="F52" s="130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1645</v>
      </c>
      <c r="F53" s="6">
        <f>ROUND(D53*E53,0)</f>
        <v>84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1175</v>
      </c>
      <c r="F54" s="6">
        <f t="shared" ref="F54:F55" si="7">ROUND(D54*E54,0)</f>
        <v>1175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1566</v>
      </c>
      <c r="F55" s="6">
        <f t="shared" si="7"/>
        <v>313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1572</v>
      </c>
      <c r="G56" s="5">
        <f>ROUNDUP(F56*$G$2,0)</f>
        <v>6288</v>
      </c>
      <c r="H56" s="5">
        <f>ROUNDUP(F56*0.2359*$H$2,0)</f>
        <v>1484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6288</v>
      </c>
      <c r="M56" s="13">
        <f>H56+K56</f>
        <v>1484</v>
      </c>
      <c r="N56" s="13">
        <f>L56+M56</f>
        <v>7772</v>
      </c>
      <c r="O56" s="13">
        <f>SUM(N56:N56)</f>
        <v>7772</v>
      </c>
    </row>
    <row r="57" spans="1:15" ht="15.75" customHeight="1" x14ac:dyDescent="0.25">
      <c r="A57" s="121" t="s">
        <v>81</v>
      </c>
      <c r="B57" s="122"/>
      <c r="C57" s="122"/>
      <c r="D57" s="122"/>
      <c r="E57" s="122"/>
      <c r="F57" s="131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1724</v>
      </c>
      <c r="F58" s="49">
        <f>ROUND(D58*E58,0)</f>
        <v>1724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1645</v>
      </c>
      <c r="F59" s="49">
        <f t="shared" ref="F59:F65" si="8">ROUND(D59*E59,0)</f>
        <v>823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1566</v>
      </c>
      <c r="F60" s="49">
        <f t="shared" si="8"/>
        <v>7302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1566</v>
      </c>
      <c r="F61" s="49">
        <f t="shared" si="8"/>
        <v>979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1566</v>
      </c>
      <c r="F62" s="49">
        <f t="shared" si="8"/>
        <v>783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1175</v>
      </c>
      <c r="F63" s="49">
        <f t="shared" si="8"/>
        <v>423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1566</v>
      </c>
      <c r="F64" s="49">
        <f t="shared" si="8"/>
        <v>1566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1566</v>
      </c>
      <c r="F65" s="49">
        <f t="shared" si="8"/>
        <v>117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13717</v>
      </c>
      <c r="G66" s="5">
        <f>ROUNDUP(F66*$G$2,0)</f>
        <v>54868</v>
      </c>
      <c r="H66" s="5">
        <f>ROUNDUP(F66*0.2359*$H$2,0)</f>
        <v>12944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54868</v>
      </c>
      <c r="M66" s="13">
        <f>H66+K66</f>
        <v>12944</v>
      </c>
      <c r="N66" s="13">
        <f>L66+M66</f>
        <v>67812</v>
      </c>
      <c r="O66" s="13">
        <f>SUM(N66:N66)</f>
        <v>67812</v>
      </c>
    </row>
    <row r="67" spans="1:15" ht="15.75" customHeight="1" x14ac:dyDescent="0.25">
      <c r="A67" s="132" t="s">
        <v>82</v>
      </c>
      <c r="B67" s="133"/>
      <c r="C67" s="133"/>
      <c r="D67" s="133"/>
      <c r="E67" s="133"/>
      <c r="F67" s="134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1724</v>
      </c>
      <c r="F68" s="49">
        <f>ROUND(D68*E68,0)</f>
        <v>1724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42">
        <v>1.0629999999999999</v>
      </c>
      <c r="E69" s="42">
        <v>1175</v>
      </c>
      <c r="F69" s="49">
        <f>ROUND(D69*E69,0)</f>
        <v>1249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2.0629999999999997</v>
      </c>
      <c r="E70" s="3"/>
      <c r="F70" s="3">
        <f>SUM(F68:F69)</f>
        <v>2973</v>
      </c>
      <c r="G70" s="5">
        <f>ROUNDUP(F70*$G$2,0)</f>
        <v>11892</v>
      </c>
      <c r="H70" s="5">
        <f>ROUNDUP(F70*0.2359*$H$2,0)</f>
        <v>2806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11892</v>
      </c>
      <c r="M70" s="13">
        <f>H70+K70</f>
        <v>2806</v>
      </c>
      <c r="N70" s="13">
        <f>L70+M70</f>
        <v>14698</v>
      </c>
      <c r="O70" s="13">
        <f>SUM(N70:N70)</f>
        <v>14698</v>
      </c>
    </row>
    <row r="71" spans="1:15" ht="15.75" x14ac:dyDescent="0.25">
      <c r="A71" s="128" t="s">
        <v>92</v>
      </c>
      <c r="B71" s="128"/>
      <c r="C71" s="128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25" t="s">
        <v>32</v>
      </c>
      <c r="B72" s="126"/>
      <c r="C72" s="126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1645</v>
      </c>
      <c r="F73" s="6">
        <f t="shared" ref="F73:F79" si="9">ROUND(D73*E73,0)</f>
        <v>165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1645</v>
      </c>
      <c r="F74" s="6">
        <f t="shared" si="9"/>
        <v>105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1410</v>
      </c>
      <c r="F75" s="6">
        <f t="shared" si="9"/>
        <v>550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1566</v>
      </c>
      <c r="F76" s="6">
        <f t="shared" si="9"/>
        <v>587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1175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1566</v>
      </c>
      <c r="F78" s="6">
        <f t="shared" si="9"/>
        <v>94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1566</v>
      </c>
      <c r="F79" s="6">
        <f t="shared" si="9"/>
        <v>157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1658</v>
      </c>
      <c r="G80" s="5">
        <f>ROUNDUP(F80*$G$2,0)</f>
        <v>6632</v>
      </c>
      <c r="H80" s="5">
        <f>ROUNDUP(F80*0.2359*$H$2,0)</f>
        <v>1565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6632</v>
      </c>
      <c r="M80" s="13">
        <f>H80+K80</f>
        <v>1565</v>
      </c>
      <c r="N80" s="13">
        <f>L80+M80</f>
        <v>8197</v>
      </c>
      <c r="O80" s="13">
        <f>SUM(N80:N80)</f>
        <v>8197</v>
      </c>
    </row>
    <row r="81" spans="1:15" ht="15.75" customHeight="1" x14ac:dyDescent="0.25">
      <c r="A81" s="121" t="s">
        <v>172</v>
      </c>
      <c r="B81" s="122"/>
      <c r="C81" s="122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</v>
      </c>
      <c r="E82" s="6">
        <v>1680</v>
      </c>
      <c r="F82" s="6">
        <f>ROUND(D82*E82,0)</f>
        <v>0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1645</v>
      </c>
      <c r="F83" s="49">
        <f t="shared" ref="F83:F89" si="10">ROUND(D83*E83,0)</f>
        <v>329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1566</v>
      </c>
      <c r="F84" s="6">
        <f t="shared" si="10"/>
        <v>3787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1566</v>
      </c>
      <c r="F85" s="6">
        <f t="shared" si="10"/>
        <v>392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1566</v>
      </c>
      <c r="F86" s="6">
        <f t="shared" si="10"/>
        <v>313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1175</v>
      </c>
      <c r="F87" s="6">
        <f t="shared" si="10"/>
        <v>249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1566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1566</v>
      </c>
      <c r="F89" s="6">
        <f t="shared" si="10"/>
        <v>78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3.3300000000000005</v>
      </c>
      <c r="E90" s="80"/>
      <c r="F90" s="80">
        <f>SUM(F82:F89)</f>
        <v>5148</v>
      </c>
      <c r="G90" s="5">
        <f>ROUNDUP(F90*$G$2,0)</f>
        <v>20592</v>
      </c>
      <c r="H90" s="5">
        <f>ROUNDUP(F90*0.2359*$H$2,0)</f>
        <v>4858</v>
      </c>
      <c r="I90" s="5">
        <f>ROUND(62.18*1.026,2)</f>
        <v>63.8</v>
      </c>
      <c r="J90" s="5">
        <f>ROUNDUP(I90*$J$2,0)</f>
        <v>256</v>
      </c>
      <c r="K90" s="5">
        <f>ROUNDUP(I90*0.2359*$K$2,0)</f>
        <v>61</v>
      </c>
      <c r="L90" s="13">
        <f>G90+J90</f>
        <v>20848</v>
      </c>
      <c r="M90" s="13">
        <f>H90+K90</f>
        <v>4919</v>
      </c>
      <c r="N90" s="13">
        <f>L90+M90</f>
        <v>25767</v>
      </c>
      <c r="O90" s="13">
        <f>SUM(N90:N90)</f>
        <v>25767</v>
      </c>
    </row>
    <row r="91" spans="1:15" ht="15.75" x14ac:dyDescent="0.25">
      <c r="A91" s="128" t="s">
        <v>114</v>
      </c>
      <c r="B91" s="128"/>
      <c r="C91" s="128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25" t="s">
        <v>83</v>
      </c>
      <c r="B92" s="126"/>
      <c r="C92" s="126"/>
      <c r="D92" s="126"/>
      <c r="E92" s="126"/>
      <c r="F92" s="135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1645</v>
      </c>
      <c r="F93" s="9">
        <f>ROUND(D93*E93,0)</f>
        <v>69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1175</v>
      </c>
      <c r="F94" s="9">
        <f>ROUND(D94*E94,0)</f>
        <v>1096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1566</v>
      </c>
      <c r="F95" s="9">
        <f>ROUND(D95*E95,0)</f>
        <v>235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1566</v>
      </c>
      <c r="F96" s="9">
        <f>ROUND(D96*E96,0)</f>
        <v>157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1557</v>
      </c>
      <c r="G97" s="5">
        <f>ROUNDUP(F97*$G$2,0)</f>
        <v>6228</v>
      </c>
      <c r="H97" s="5">
        <f>ROUNDUP(F97*0.2359*$H$2,0)</f>
        <v>1470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6228</v>
      </c>
      <c r="M97" s="13">
        <f>H97+K97</f>
        <v>1470</v>
      </c>
      <c r="N97" s="13">
        <f>L97+M97</f>
        <v>7698</v>
      </c>
      <c r="O97" s="13">
        <f>SUM(N97:N97)</f>
        <v>7698</v>
      </c>
    </row>
    <row r="98" spans="1:15" ht="15.75" customHeight="1" x14ac:dyDescent="0.25">
      <c r="A98" s="121" t="s">
        <v>84</v>
      </c>
      <c r="B98" s="122"/>
      <c r="C98" s="122"/>
      <c r="D98" s="122"/>
      <c r="E98" s="122"/>
      <c r="F98" s="131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1810</v>
      </c>
      <c r="F99" s="6">
        <f>ROUND(D99*E99,0)</f>
        <v>1810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1645</v>
      </c>
      <c r="F100" s="6">
        <f t="shared" ref="F100:F106" si="11">ROUND(D100*E100,0)</f>
        <v>823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7.8079999999999998</v>
      </c>
      <c r="E101" s="6">
        <v>1566</v>
      </c>
      <c r="F101" s="6">
        <f t="shared" si="11"/>
        <v>12227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1566</v>
      </c>
      <c r="F102" s="6">
        <f t="shared" si="11"/>
        <v>1135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1566</v>
      </c>
      <c r="F103" s="6">
        <f t="shared" si="11"/>
        <v>1175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1566</v>
      </c>
      <c r="F104" s="6">
        <f t="shared" si="11"/>
        <v>783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1175</v>
      </c>
      <c r="F105" s="6">
        <f t="shared" si="11"/>
        <v>653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1566</v>
      </c>
      <c r="F106" s="6">
        <f t="shared" si="11"/>
        <v>117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11.913999999999998</v>
      </c>
      <c r="E107" s="3"/>
      <c r="F107" s="3">
        <f>SUM(F99:F106)</f>
        <v>18723</v>
      </c>
      <c r="G107" s="5">
        <f>ROUNDUP(F107*$G$2,0)</f>
        <v>74892</v>
      </c>
      <c r="H107" s="5">
        <f>ROUNDUP(F107*0.2359*$H$2,0)</f>
        <v>17668</v>
      </c>
      <c r="I107" s="5">
        <f>ROUND(154.38*1.026,2)</f>
        <v>158.38999999999999</v>
      </c>
      <c r="J107" s="5">
        <f>ROUNDUP(I107*$J$2,0)</f>
        <v>634</v>
      </c>
      <c r="K107" s="5">
        <f>ROUNDUP(I107*0.2359*$K$2,0)</f>
        <v>150</v>
      </c>
      <c r="L107" s="13">
        <f>G107+J107</f>
        <v>75526</v>
      </c>
      <c r="M107" s="13">
        <f>H107+K107</f>
        <v>17818</v>
      </c>
      <c r="N107" s="13">
        <f>L107+M107</f>
        <v>93344</v>
      </c>
      <c r="O107" s="13">
        <f>SUM(N107:N107)</f>
        <v>93344</v>
      </c>
    </row>
    <row r="108" spans="1:15" ht="15.75" customHeight="1" x14ac:dyDescent="0.25">
      <c r="A108" s="121" t="s">
        <v>113</v>
      </c>
      <c r="B108" s="122"/>
      <c r="C108" s="122"/>
      <c r="D108" s="122"/>
      <c r="E108" s="122"/>
      <c r="F108" s="131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1724</v>
      </c>
      <c r="F109" s="49">
        <f>ROUND(D109*E109,0)</f>
        <v>1603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1.1399999999999999</v>
      </c>
      <c r="E110" s="42">
        <v>1175</v>
      </c>
      <c r="F110" s="49">
        <f>ROUND(D110*E110,0)</f>
        <v>1340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2.0699999999999998</v>
      </c>
      <c r="E111" s="3"/>
      <c r="F111" s="3">
        <f>SUM(F109:F110)</f>
        <v>2943</v>
      </c>
      <c r="G111" s="5">
        <f>ROUNDUP(F111*$G$2,0)</f>
        <v>11772</v>
      </c>
      <c r="H111" s="5">
        <f>ROUNDUP(F111*0.2359*$H$2,0)</f>
        <v>2778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11772</v>
      </c>
      <c r="M111" s="13">
        <f>H111+K111</f>
        <v>2778</v>
      </c>
      <c r="N111" s="13">
        <f>L111+M111</f>
        <v>14550</v>
      </c>
      <c r="O111" s="13">
        <f>SUM(N111:N111)</f>
        <v>14550</v>
      </c>
    </row>
    <row r="112" spans="1:15" ht="15.75" x14ac:dyDescent="0.25">
      <c r="A112" s="128" t="s">
        <v>93</v>
      </c>
      <c r="B112" s="128"/>
      <c r="C112" s="128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25" t="s">
        <v>35</v>
      </c>
      <c r="B113" s="126"/>
      <c r="C113" s="126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1645</v>
      </c>
      <c r="F114" s="6">
        <f>ROUND(D114*E114,0)</f>
        <v>329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1566</v>
      </c>
      <c r="F115" s="6">
        <f t="shared" ref="F115:F119" si="12">ROUND(D115*E115,0)</f>
        <v>666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1410</v>
      </c>
      <c r="F116" s="6">
        <f t="shared" si="12"/>
        <v>1142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1175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1566</v>
      </c>
      <c r="F118" s="6">
        <f t="shared" si="12"/>
        <v>94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1566</v>
      </c>
      <c r="F119" s="6">
        <f t="shared" si="12"/>
        <v>157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2388</v>
      </c>
      <c r="G120" s="5">
        <f>ROUNDUP(F120*$G$2,0)</f>
        <v>9552</v>
      </c>
      <c r="H120" s="5">
        <f>ROUNDUP(F120*0.2359*$H$2,0)</f>
        <v>2254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9552</v>
      </c>
      <c r="M120" s="13">
        <f>H120+K120</f>
        <v>2254</v>
      </c>
      <c r="N120" s="13">
        <f>L120+M120</f>
        <v>11806</v>
      </c>
      <c r="O120" s="13">
        <f>SUM(N120:N120)</f>
        <v>11806</v>
      </c>
    </row>
    <row r="121" spans="1:15" ht="15.75" x14ac:dyDescent="0.25">
      <c r="A121" s="136" t="s">
        <v>150</v>
      </c>
      <c r="B121" s="137"/>
      <c r="C121" s="137"/>
      <c r="D121" s="137"/>
      <c r="E121" s="137"/>
      <c r="F121" s="138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1645</v>
      </c>
      <c r="F122" s="6">
        <f t="shared" ref="F122:F127" si="13">ROUND(D122*E122,0)</f>
        <v>494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1566</v>
      </c>
      <c r="F123" s="6">
        <f t="shared" si="13"/>
        <v>6057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1566</v>
      </c>
      <c r="F124" s="6">
        <f t="shared" si="13"/>
        <v>587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1566</v>
      </c>
      <c r="F125" s="6">
        <f t="shared" si="13"/>
        <v>470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1175</v>
      </c>
      <c r="F126" s="6">
        <f t="shared" si="13"/>
        <v>249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1566</v>
      </c>
      <c r="F127" s="6">
        <f t="shared" si="13"/>
        <v>78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7935</v>
      </c>
      <c r="G128" s="5">
        <f>ROUNDUP(F128*$G$2,0)</f>
        <v>31740</v>
      </c>
      <c r="H128" s="5">
        <f>ROUNDUP(F128*0.2359*$H$2,0)</f>
        <v>7488</v>
      </c>
      <c r="I128" s="5">
        <f>ROUND(76.67*1.026,2)</f>
        <v>78.66</v>
      </c>
      <c r="J128" s="5">
        <f>ROUNDUP(I128*$J$2,0)</f>
        <v>315</v>
      </c>
      <c r="K128" s="5">
        <f>ROUNDUP(I128*0.2359*$K$2,0)</f>
        <v>75</v>
      </c>
      <c r="L128" s="13">
        <f>G128+J128</f>
        <v>32055</v>
      </c>
      <c r="M128" s="13">
        <f>H128+K128</f>
        <v>7563</v>
      </c>
      <c r="N128" s="13">
        <f>L128+M128</f>
        <v>39618</v>
      </c>
      <c r="O128" s="13">
        <f>SUM(N128:N128)</f>
        <v>39618</v>
      </c>
    </row>
    <row r="129" spans="1:15" ht="15.75" x14ac:dyDescent="0.25">
      <c r="A129" s="128" t="s">
        <v>95</v>
      </c>
      <c r="B129" s="128"/>
      <c r="C129" s="128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42" t="s">
        <v>85</v>
      </c>
      <c r="B130" s="142"/>
      <c r="C130" s="142"/>
      <c r="D130" s="142"/>
      <c r="E130" s="142"/>
      <c r="F130" s="142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1645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1566</v>
      </c>
      <c r="F132" s="6">
        <f t="shared" ref="F132:F134" si="15">ROUND(D132*E132,0)</f>
        <v>1292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1410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1175</v>
      </c>
      <c r="F134" s="6">
        <f t="shared" si="15"/>
        <v>470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1566</v>
      </c>
      <c r="F135" s="6">
        <f t="shared" si="14"/>
        <v>125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1175</v>
      </c>
      <c r="F136" s="6">
        <f t="shared" si="14"/>
        <v>1175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1566</v>
      </c>
      <c r="F137" s="6">
        <f t="shared" si="14"/>
        <v>157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3219</v>
      </c>
      <c r="G138" s="5">
        <f>ROUNDUP(F138*$G$2,0)</f>
        <v>12876</v>
      </c>
      <c r="H138" s="5">
        <f>ROUNDUP(F138*0.2359*$H$2,0)</f>
        <v>3038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12876</v>
      </c>
      <c r="M138" s="13">
        <f>H138+K138</f>
        <v>3038</v>
      </c>
      <c r="N138" s="13">
        <f>L138+M138</f>
        <v>15914</v>
      </c>
      <c r="O138" s="13">
        <f>SUM(N138:N138)</f>
        <v>15914</v>
      </c>
    </row>
    <row r="139" spans="1:15" ht="19.5" customHeight="1" x14ac:dyDescent="0.25">
      <c r="A139" s="132" t="s">
        <v>86</v>
      </c>
      <c r="B139" s="133"/>
      <c r="C139" s="133"/>
      <c r="D139" s="133"/>
      <c r="E139" s="133"/>
      <c r="F139" s="134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1724</v>
      </c>
      <c r="F140" s="6">
        <f>ROUND(E140*D140,0)</f>
        <v>1724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0.12</v>
      </c>
      <c r="E141" s="56">
        <v>1645</v>
      </c>
      <c r="F141" s="6">
        <f t="shared" ref="F141:F147" si="16">ROUND(E141*D141,0)</f>
        <v>197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1566</v>
      </c>
      <c r="F142" s="6">
        <f t="shared" si="16"/>
        <v>6771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1566</v>
      </c>
      <c r="F143" s="6">
        <f t="shared" si="16"/>
        <v>783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1566</v>
      </c>
      <c r="F144" s="6">
        <f t="shared" si="16"/>
        <v>626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1566</v>
      </c>
      <c r="F145" s="6">
        <f t="shared" si="16"/>
        <v>783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1175</v>
      </c>
      <c r="F146" s="6">
        <f t="shared" si="16"/>
        <v>419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1566</v>
      </c>
      <c r="F147" s="6">
        <f t="shared" si="16"/>
        <v>78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7.2510000000000003</v>
      </c>
      <c r="E148" s="3"/>
      <c r="F148" s="3">
        <f>SUM(F140:F147)</f>
        <v>11381</v>
      </c>
      <c r="G148" s="5">
        <f>ROUNDUP(F148*$G$2,0)</f>
        <v>45524</v>
      </c>
      <c r="H148" s="5">
        <f>ROUNDUP(F148*0.2359*$H$2,0)</f>
        <v>10740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45524</v>
      </c>
      <c r="M148" s="13">
        <f>H148+K148</f>
        <v>10740</v>
      </c>
      <c r="N148" s="13">
        <f>L148+M148</f>
        <v>56264</v>
      </c>
      <c r="O148" s="13">
        <f>SUM(N148:N148)</f>
        <v>56264</v>
      </c>
    </row>
    <row r="149" spans="1:15" ht="18" customHeight="1" x14ac:dyDescent="0.25">
      <c r="A149" s="143" t="s">
        <v>87</v>
      </c>
      <c r="B149" s="144"/>
      <c r="C149" s="144"/>
      <c r="D149" s="144"/>
      <c r="E149" s="144"/>
      <c r="F149" s="145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1724</v>
      </c>
      <c r="F150" s="6">
        <f>ROUND(E150*D150,0)</f>
        <v>1603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1.52</v>
      </c>
      <c r="E151" s="6">
        <v>1175</v>
      </c>
      <c r="F151" s="6">
        <f>ROUND(E151*D151,0)</f>
        <v>1786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2.4500000000000002</v>
      </c>
      <c r="E152" s="3"/>
      <c r="F152" s="3">
        <f>SUM(F150:F151)</f>
        <v>3389</v>
      </c>
      <c r="G152" s="97">
        <f>ROUNDUP(F152*$G$2,0)</f>
        <v>13556</v>
      </c>
      <c r="H152" s="97">
        <f>ROUNDUP(F152*0.2359*$H$2,0)</f>
        <v>3198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13556</v>
      </c>
      <c r="M152" s="116">
        <f>H152+K152</f>
        <v>3198</v>
      </c>
      <c r="N152" s="116">
        <f>L152+M152</f>
        <v>16754</v>
      </c>
      <c r="O152" s="13">
        <f>SUM(N152:N152)</f>
        <v>16754</v>
      </c>
    </row>
    <row r="153" spans="1:15" ht="15.75" x14ac:dyDescent="0.25">
      <c r="A153" s="128" t="s">
        <v>96</v>
      </c>
      <c r="B153" s="128"/>
      <c r="C153" s="128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25" t="s">
        <v>138</v>
      </c>
      <c r="B154" s="126"/>
      <c r="C154" s="126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1175</v>
      </c>
      <c r="F155" s="6">
        <f t="shared" ref="F155:F159" si="17">ROUND(D155*E155,0)</f>
        <v>705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1566</v>
      </c>
      <c r="F156" s="6">
        <f t="shared" si="17"/>
        <v>783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1566</v>
      </c>
      <c r="F157" s="6">
        <f t="shared" si="17"/>
        <v>110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1566</v>
      </c>
      <c r="F158" s="6">
        <f t="shared" si="17"/>
        <v>313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1566</v>
      </c>
      <c r="F159" s="6">
        <f t="shared" si="17"/>
        <v>157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2068</v>
      </c>
      <c r="G160" s="5">
        <f>ROUNDUP(F160*$G$2,0)</f>
        <v>8272</v>
      </c>
      <c r="H160" s="5">
        <f>ROUNDUP(F160*0.2359*$H$2,0)</f>
        <v>1952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8272</v>
      </c>
      <c r="M160" s="13">
        <f>H160+K160</f>
        <v>1952</v>
      </c>
      <c r="N160" s="13">
        <f>L160+M160</f>
        <v>10224</v>
      </c>
      <c r="O160" s="13">
        <f>SUM(N160:N160)</f>
        <v>10224</v>
      </c>
    </row>
    <row r="161" spans="1:15" ht="15.75" customHeight="1" x14ac:dyDescent="0.25">
      <c r="A161" s="121" t="s">
        <v>111</v>
      </c>
      <c r="B161" s="122"/>
      <c r="C161" s="122"/>
      <c r="D161" s="122"/>
      <c r="E161" s="122"/>
      <c r="F161" s="131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1724</v>
      </c>
      <c r="F162" s="6">
        <f>ROUND(D162*E162,0)</f>
        <v>1724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1566</v>
      </c>
      <c r="F163" s="6">
        <f t="shared" ref="F163:F168" si="18">ROUND(D163*E163,0)</f>
        <v>3336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1566</v>
      </c>
      <c r="F164" s="6">
        <f t="shared" si="18"/>
        <v>587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1566</v>
      </c>
      <c r="F165" s="6">
        <f t="shared" si="18"/>
        <v>470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1175</v>
      </c>
      <c r="F166" s="6">
        <f t="shared" si="18"/>
        <v>315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1566</v>
      </c>
      <c r="F167" s="26">
        <f t="shared" si="18"/>
        <v>1370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1566</v>
      </c>
      <c r="F168" s="6">
        <f t="shared" si="18"/>
        <v>78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7880</v>
      </c>
      <c r="G169" s="5">
        <f>ROUNDUP(F169*$G$2,0)</f>
        <v>31520</v>
      </c>
      <c r="H169" s="5">
        <f>ROUNDUP(F169*0.2359*$H$2,0)</f>
        <v>7436</v>
      </c>
      <c r="I169" s="5">
        <f>ROUND(108.8*1.026,2)</f>
        <v>111.63</v>
      </c>
      <c r="J169" s="5">
        <f>ROUNDUP(I169*$J$2,0)</f>
        <v>447</v>
      </c>
      <c r="K169" s="5">
        <f>ROUNDUP(I169*0.2359*$K$2,0)</f>
        <v>106</v>
      </c>
      <c r="L169" s="13">
        <f>G169+J169</f>
        <v>31967</v>
      </c>
      <c r="M169" s="13">
        <f>H169+K169</f>
        <v>7542</v>
      </c>
      <c r="N169" s="13">
        <f>L169+M169</f>
        <v>39509</v>
      </c>
      <c r="O169" s="13">
        <f>SUM(N169:N169)</f>
        <v>39509</v>
      </c>
    </row>
    <row r="170" spans="1:15" ht="15.75" x14ac:dyDescent="0.25">
      <c r="A170" s="128" t="s">
        <v>97</v>
      </c>
      <c r="B170" s="128"/>
      <c r="C170" s="128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25" t="s">
        <v>48</v>
      </c>
      <c r="B171" s="126"/>
      <c r="C171" s="12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1645</v>
      </c>
      <c r="F172" s="6">
        <f t="shared" ref="F172:F175" si="19">ROUND(D172*E172,0)</f>
        <v>138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1175</v>
      </c>
      <c r="F173" s="6">
        <f t="shared" si="19"/>
        <v>118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1566</v>
      </c>
      <c r="F174" s="6">
        <f t="shared" si="19"/>
        <v>517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1566</v>
      </c>
      <c r="F175" s="6">
        <f t="shared" si="19"/>
        <v>157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930</v>
      </c>
      <c r="G176" s="5">
        <f>ROUNDUP(F176*$G$2,0)</f>
        <v>3720</v>
      </c>
      <c r="H176" s="5">
        <f>ROUNDUP(F176*0.2359*$H$2,0)</f>
        <v>878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3720</v>
      </c>
      <c r="M176" s="13">
        <f>H176+K176</f>
        <v>878</v>
      </c>
      <c r="N176" s="13">
        <f>L176+M176</f>
        <v>4598</v>
      </c>
      <c r="O176" s="13">
        <f>SUM(N176:N176)</f>
        <v>4598</v>
      </c>
    </row>
    <row r="177" spans="1:15" ht="15.75" x14ac:dyDescent="0.25">
      <c r="A177" s="121" t="s">
        <v>49</v>
      </c>
      <c r="B177" s="122"/>
      <c r="C177" s="122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1645</v>
      </c>
      <c r="F178" s="26">
        <f>ROUND(D178*E178,0)</f>
        <v>165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1566</v>
      </c>
      <c r="F179" s="26">
        <f t="shared" ref="F179:F183" si="20">ROUND(D179*E179,0)</f>
        <v>3716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1566</v>
      </c>
      <c r="F180" s="26">
        <f t="shared" si="20"/>
        <v>392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1566</v>
      </c>
      <c r="F181" s="26">
        <f t="shared" si="20"/>
        <v>313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1566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1175</v>
      </c>
      <c r="F183" s="26">
        <f t="shared" si="20"/>
        <v>125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4711</v>
      </c>
      <c r="G184" s="5">
        <f>ROUNDUP(F184*$G$2,0)</f>
        <v>18844</v>
      </c>
      <c r="H184" s="5">
        <f>ROUNDUP(F184*0.2359*$H$2,0)</f>
        <v>4446</v>
      </c>
      <c r="I184" s="5">
        <f>ROUND(10.07*1.026,2)</f>
        <v>10.33</v>
      </c>
      <c r="J184" s="5">
        <f>ROUNDUP(I184*$J$2,0)</f>
        <v>42</v>
      </c>
      <c r="K184" s="5">
        <f>ROUNDUP(I184*0.2359*$K$2,0)</f>
        <v>10</v>
      </c>
      <c r="L184" s="13">
        <f>G184+J184</f>
        <v>18886</v>
      </c>
      <c r="M184" s="13">
        <f>H184+K184</f>
        <v>4456</v>
      </c>
      <c r="N184" s="13">
        <f>L184+M184</f>
        <v>23342</v>
      </c>
      <c r="O184" s="13">
        <f>SUM(N184:N184)</f>
        <v>23342</v>
      </c>
    </row>
    <row r="185" spans="1:15" ht="15.75" x14ac:dyDescent="0.25">
      <c r="A185" s="128" t="s">
        <v>98</v>
      </c>
      <c r="B185" s="128"/>
      <c r="C185" s="128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25" t="s">
        <v>51</v>
      </c>
      <c r="B186" s="126"/>
      <c r="C186" s="126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1645</v>
      </c>
      <c r="F187" s="6">
        <f t="shared" ref="F187:F193" si="21">ROUND(D187*E187,0)</f>
        <v>658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1645</v>
      </c>
      <c r="F188" s="6">
        <f t="shared" si="21"/>
        <v>69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1566</v>
      </c>
      <c r="F189" s="6">
        <f t="shared" si="21"/>
        <v>470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1410</v>
      </c>
      <c r="F190" s="6">
        <f t="shared" si="21"/>
        <v>1170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1566</v>
      </c>
      <c r="F191" s="6">
        <f t="shared" si="21"/>
        <v>392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1566</v>
      </c>
      <c r="F192" s="6">
        <f t="shared" si="21"/>
        <v>313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1566</v>
      </c>
      <c r="F193" s="6">
        <f t="shared" si="21"/>
        <v>157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3229</v>
      </c>
      <c r="G194" s="5">
        <f>ROUNDUP(F194*$G$2,0)</f>
        <v>12916</v>
      </c>
      <c r="H194" s="5">
        <f>ROUNDUP(F194*0.2359*$H$2,0)</f>
        <v>3047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12916</v>
      </c>
      <c r="M194" s="13">
        <f>H194+K194</f>
        <v>3047</v>
      </c>
      <c r="N194" s="13">
        <f>L194+M194</f>
        <v>15963</v>
      </c>
      <c r="O194" s="13">
        <f>SUM(N194:N194)</f>
        <v>15963</v>
      </c>
    </row>
    <row r="195" spans="1:15" ht="15.75" x14ac:dyDescent="0.25">
      <c r="A195" s="121" t="s">
        <v>52</v>
      </c>
      <c r="B195" s="122"/>
      <c r="C195" s="122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1566</v>
      </c>
      <c r="F196" s="6">
        <f t="shared" ref="F196:F198" si="22">ROUND(D196*E196,0)</f>
        <v>2199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1566</v>
      </c>
      <c r="F197" s="6">
        <f t="shared" si="22"/>
        <v>196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1175</v>
      </c>
      <c r="F198" s="6">
        <f t="shared" si="22"/>
        <v>73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2468</v>
      </c>
      <c r="G199" s="5">
        <f>ROUNDUP(F199*$G$2,0)</f>
        <v>9872</v>
      </c>
      <c r="H199" s="5">
        <f>ROUNDUP(F199*0.2359*$H$2,0)</f>
        <v>2329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9872</v>
      </c>
      <c r="M199" s="13">
        <f>H199+K199</f>
        <v>2329</v>
      </c>
      <c r="N199" s="13">
        <f>L199+M199</f>
        <v>12201</v>
      </c>
      <c r="O199" s="13">
        <f>SUM(N199:N199)</f>
        <v>12201</v>
      </c>
    </row>
    <row r="200" spans="1:15" ht="15.75" x14ac:dyDescent="0.25">
      <c r="A200" s="128" t="s">
        <v>99</v>
      </c>
      <c r="B200" s="128"/>
      <c r="C200" s="128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25" t="s">
        <v>53</v>
      </c>
      <c r="B201" s="126"/>
      <c r="C201" s="126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1645</v>
      </c>
      <c r="F202" s="6">
        <f t="shared" ref="F202:F204" si="23">ROUND(D202*E202,0)</f>
        <v>138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1566</v>
      </c>
      <c r="F203" s="6">
        <f t="shared" si="23"/>
        <v>125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1566</v>
      </c>
      <c r="F204" s="6">
        <f t="shared" si="23"/>
        <v>157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420</v>
      </c>
      <c r="G205" s="5">
        <f>ROUNDUP(F205*$G$2,0)</f>
        <v>1680</v>
      </c>
      <c r="H205" s="5">
        <f>ROUNDUP(F205*0.2359*$H$2,0)</f>
        <v>397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1680</v>
      </c>
      <c r="M205" s="13">
        <f>H205+K205</f>
        <v>397</v>
      </c>
      <c r="N205" s="13">
        <f>L205+M205</f>
        <v>2077</v>
      </c>
      <c r="O205" s="13">
        <f>SUM(N205:N205)</f>
        <v>2077</v>
      </c>
    </row>
    <row r="206" spans="1:15" ht="15.75" customHeight="1" x14ac:dyDescent="0.25">
      <c r="A206" s="121" t="s">
        <v>54</v>
      </c>
      <c r="B206" s="122"/>
      <c r="C206" s="122"/>
      <c r="D206" s="122"/>
      <c r="E206" s="122"/>
      <c r="F206" s="131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1853</v>
      </c>
      <c r="F207" s="6">
        <f t="shared" ref="F207:F214" si="24">ROUND(D207*E207,0)</f>
        <v>1853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1645</v>
      </c>
      <c r="F208" s="6">
        <f t="shared" si="24"/>
        <v>987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1566</v>
      </c>
      <c r="F209" s="6">
        <f t="shared" si="24"/>
        <v>9648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1566</v>
      </c>
      <c r="F210" s="6">
        <f t="shared" si="24"/>
        <v>1175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1566</v>
      </c>
      <c r="F211" s="6">
        <f t="shared" si="24"/>
        <v>1175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1566</v>
      </c>
      <c r="F212" s="6">
        <f t="shared" si="24"/>
        <v>2349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1175</v>
      </c>
      <c r="F213" s="6">
        <f t="shared" si="24"/>
        <v>727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1566</v>
      </c>
      <c r="F214" s="6">
        <f t="shared" si="24"/>
        <v>117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18031</v>
      </c>
      <c r="G215" s="5">
        <f>ROUNDUP(F215*$G$2,0)</f>
        <v>72124</v>
      </c>
      <c r="H215" s="5">
        <f>ROUNDUP(F215*0.2359*$H$2,0)</f>
        <v>17015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72124</v>
      </c>
      <c r="M215" s="13">
        <f>H215+K215</f>
        <v>17015</v>
      </c>
      <c r="N215" s="13">
        <f>L215+M215</f>
        <v>89139</v>
      </c>
      <c r="O215" s="13">
        <f>SUM(N215:N215)</f>
        <v>89139</v>
      </c>
    </row>
    <row r="216" spans="1:15" ht="15.75" x14ac:dyDescent="0.25">
      <c r="A216" s="128" t="s">
        <v>101</v>
      </c>
      <c r="B216" s="128"/>
      <c r="C216" s="128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25" t="s">
        <v>102</v>
      </c>
      <c r="B217" s="126"/>
      <c r="C217" s="126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1645</v>
      </c>
      <c r="F218" s="6">
        <f>ROUND(D218*E218,0)</f>
        <v>1143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1566</v>
      </c>
      <c r="F219" s="6">
        <f t="shared" ref="F219:F221" si="25">ROUND(D219*E219,0)</f>
        <v>1034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1566</v>
      </c>
      <c r="F220" s="6">
        <f t="shared" si="25"/>
        <v>626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1566</v>
      </c>
      <c r="F221" s="6">
        <f t="shared" si="25"/>
        <v>157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2960</v>
      </c>
      <c r="G222" s="5">
        <f>ROUNDUP(F222*$G$2,0)</f>
        <v>11840</v>
      </c>
      <c r="H222" s="5">
        <f>ROUNDUP(F222*0.2359*$H$2,0)</f>
        <v>2794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11840</v>
      </c>
      <c r="M222" s="13">
        <f>H222+K222</f>
        <v>2794</v>
      </c>
      <c r="N222" s="13">
        <f>L222+M222</f>
        <v>14634</v>
      </c>
      <c r="O222" s="13">
        <f>SUM(N222:N222)</f>
        <v>14634</v>
      </c>
    </row>
    <row r="223" spans="1:15" ht="15.75" customHeight="1" x14ac:dyDescent="0.25">
      <c r="A223" s="121" t="s">
        <v>59</v>
      </c>
      <c r="B223" s="122"/>
      <c r="C223" s="122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88">
        <v>1226</v>
      </c>
      <c r="F224" s="6">
        <f>ROUND(D224*E224,0)</f>
        <v>1226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1645</v>
      </c>
      <c r="F225" s="6">
        <f>ROUND(D225*E225,0)</f>
        <v>847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1566</v>
      </c>
      <c r="F226" s="6">
        <f t="shared" ref="F226" si="26">ROUND(D226*E226,0)</f>
        <v>313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2386</v>
      </c>
      <c r="G227" s="5">
        <f>ROUNDUP(F227*$G$2,0)</f>
        <v>9544</v>
      </c>
      <c r="H227" s="5">
        <f>ROUNDUP(F227*0.2359*$H$2,0)</f>
        <v>2252</v>
      </c>
      <c r="I227" s="5">
        <f>ROUND(210*1.026,2)</f>
        <v>215.46</v>
      </c>
      <c r="J227" s="5">
        <f>ROUNDUP(I227*$J$2,0)</f>
        <v>862</v>
      </c>
      <c r="K227" s="5">
        <f>ROUNDUP(I227*0.2359*$K$2,0)</f>
        <v>204</v>
      </c>
      <c r="L227" s="13">
        <f>G227+J227</f>
        <v>10406</v>
      </c>
      <c r="M227" s="13">
        <f>H227+K227</f>
        <v>2456</v>
      </c>
      <c r="N227" s="13">
        <f>L227+M227</f>
        <v>12862</v>
      </c>
      <c r="O227" s="13">
        <f>SUM(N227:N227)</f>
        <v>12862</v>
      </c>
    </row>
    <row r="228" spans="1:15" ht="15.75" customHeight="1" x14ac:dyDescent="0.25">
      <c r="A228" s="121" t="s">
        <v>103</v>
      </c>
      <c r="B228" s="122"/>
      <c r="C228" s="122"/>
      <c r="D228" s="122"/>
      <c r="E228" s="122"/>
      <c r="F228" s="131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1724</v>
      </c>
      <c r="F229" s="6">
        <f>ROUND(D229*E229,0)</f>
        <v>1724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0.4</v>
      </c>
      <c r="E230" s="6">
        <v>1645</v>
      </c>
      <c r="F230" s="6">
        <f t="shared" ref="F230:F235" si="27">ROUND(D230*E230,0)</f>
        <v>658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1566</v>
      </c>
      <c r="F231" s="6">
        <f t="shared" si="27"/>
        <v>9874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1566</v>
      </c>
      <c r="F232" s="6">
        <f t="shared" si="27"/>
        <v>979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1566</v>
      </c>
      <c r="F233" s="6">
        <f t="shared" si="27"/>
        <v>783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1175</v>
      </c>
      <c r="F234" s="6">
        <f t="shared" si="27"/>
        <v>374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1566</v>
      </c>
      <c r="F235" s="6">
        <f t="shared" si="27"/>
        <v>117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9.222999999999999</v>
      </c>
      <c r="E236" s="3"/>
      <c r="F236" s="3">
        <f>SUM(F229:F235)</f>
        <v>14509</v>
      </c>
      <c r="G236" s="5">
        <f>ROUNDUP(F236*$G$2,0)</f>
        <v>58036</v>
      </c>
      <c r="H236" s="5">
        <f>ROUNDUP(F236*0.2359*$H$2,0)</f>
        <v>13691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58036</v>
      </c>
      <c r="M236" s="13">
        <f>H236+K236</f>
        <v>13691</v>
      </c>
      <c r="N236" s="13">
        <f>L236+M236</f>
        <v>71727</v>
      </c>
      <c r="O236" s="13">
        <f>SUM(N236:N236)</f>
        <v>71727</v>
      </c>
    </row>
    <row r="237" spans="1:15" ht="15.75" customHeight="1" x14ac:dyDescent="0.25">
      <c r="A237" s="121" t="s">
        <v>104</v>
      </c>
      <c r="B237" s="122"/>
      <c r="C237" s="122"/>
      <c r="D237" s="122"/>
      <c r="E237" s="122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1864</v>
      </c>
      <c r="F238" s="37">
        <f>ROUND(D238*E238,0)</f>
        <v>1864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1645</v>
      </c>
      <c r="F239" s="37">
        <f t="shared" ref="F239:F245" si="28">ROUND(D239*E239,0)</f>
        <v>1645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1566</v>
      </c>
      <c r="F240" s="37">
        <f t="shared" si="28"/>
        <v>16457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1566</v>
      </c>
      <c r="F241" s="37">
        <f t="shared" si="28"/>
        <v>1762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1566</v>
      </c>
      <c r="F242" s="37">
        <f t="shared" si="28"/>
        <v>1409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1175</v>
      </c>
      <c r="F243" s="37">
        <f t="shared" si="28"/>
        <v>823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1566</v>
      </c>
      <c r="F244" s="37">
        <f t="shared" si="28"/>
        <v>783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1566</v>
      </c>
      <c r="F245" s="37">
        <f t="shared" si="28"/>
        <v>157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24900</v>
      </c>
      <c r="G246" s="5">
        <f>ROUNDUP(F246*$G$2,0)</f>
        <v>99600</v>
      </c>
      <c r="H246" s="5">
        <f>ROUNDUP(F246*0.2359*$H$2,0)</f>
        <v>23496</v>
      </c>
      <c r="I246" s="5">
        <f>ROUND((245.7+66.5)*1.026,2)</f>
        <v>320.32</v>
      </c>
      <c r="J246" s="5">
        <f>ROUNDUP(I246*$J$2,0)</f>
        <v>1282</v>
      </c>
      <c r="K246" s="5">
        <f>ROUNDUP(I246*0.2359*$K$2,0)</f>
        <v>303</v>
      </c>
      <c r="L246" s="13">
        <f>G246+J246</f>
        <v>100882</v>
      </c>
      <c r="M246" s="13">
        <f>H246+K246</f>
        <v>23799</v>
      </c>
      <c r="N246" s="13">
        <f>L246+M246</f>
        <v>124681</v>
      </c>
      <c r="O246" s="13">
        <f>SUM(N246:N246)</f>
        <v>124681</v>
      </c>
    </row>
    <row r="247" spans="1:15" ht="15.75" x14ac:dyDescent="0.25">
      <c r="A247" s="121" t="s">
        <v>105</v>
      </c>
      <c r="B247" s="122"/>
      <c r="C247" s="122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2188</v>
      </c>
      <c r="F248" s="37">
        <f>ROUND(D248*E248,0)</f>
        <v>2188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1686</v>
      </c>
      <c r="F249" s="37">
        <f t="shared" ref="F249:F255" si="29">ROUND(D249*E249,0)</f>
        <v>1686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1566</v>
      </c>
      <c r="F250" s="37">
        <f t="shared" si="29"/>
        <v>27405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1566</v>
      </c>
      <c r="F251" s="37">
        <f t="shared" si="29"/>
        <v>979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1566</v>
      </c>
      <c r="F252" s="37">
        <f t="shared" si="29"/>
        <v>1762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1566</v>
      </c>
      <c r="F253" s="37">
        <f t="shared" si="29"/>
        <v>1762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1175</v>
      </c>
      <c r="F254" s="37">
        <f t="shared" si="29"/>
        <v>1829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1566</v>
      </c>
      <c r="F255" s="37">
        <f t="shared" si="29"/>
        <v>157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37768</v>
      </c>
      <c r="G256" s="5">
        <f>ROUNDUP(F256*$G$2,0)</f>
        <v>151072</v>
      </c>
      <c r="H256" s="5">
        <f>ROUNDUP(F256*0.2359*$H$2,0)</f>
        <v>35638</v>
      </c>
      <c r="I256" s="5">
        <f>ROUND((598.5+156.66)*1.026,2)</f>
        <v>774.79</v>
      </c>
      <c r="J256" s="5">
        <f>ROUNDUP(I256*$J$2,0)</f>
        <v>3100</v>
      </c>
      <c r="K256" s="5">
        <f>ROUNDUP(I256*0.2359*$K$2,0)</f>
        <v>732</v>
      </c>
      <c r="L256" s="13">
        <f>G256+J256</f>
        <v>154172</v>
      </c>
      <c r="M256" s="13">
        <f>H256+K256</f>
        <v>36370</v>
      </c>
      <c r="N256" s="13">
        <f>L256+M256</f>
        <v>190542</v>
      </c>
      <c r="O256" s="13">
        <f>SUM(N256:N256)</f>
        <v>190542</v>
      </c>
    </row>
    <row r="257" spans="1:15" ht="15.75" x14ac:dyDescent="0.25">
      <c r="A257" s="121" t="s">
        <v>106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1819</v>
      </c>
      <c r="F258" s="6">
        <f>ROUND(D258*E258,0)</f>
        <v>1819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1692</v>
      </c>
      <c r="F259" s="6">
        <f t="shared" ref="F259:F260" si="30">ROUND(D259*E259,0)</f>
        <v>1015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2.44</v>
      </c>
      <c r="E260" s="6">
        <v>1175</v>
      </c>
      <c r="F260" s="6">
        <f t="shared" si="30"/>
        <v>2867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4.04</v>
      </c>
      <c r="E261" s="3"/>
      <c r="F261" s="3">
        <f>SUM(F258:F260)</f>
        <v>5701</v>
      </c>
      <c r="G261" s="5">
        <f>ROUNDUP(F261*$G$2,0)</f>
        <v>22804</v>
      </c>
      <c r="H261" s="5">
        <f>ROUNDUP(F261*0.2359*$H$2,0)</f>
        <v>5380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22804</v>
      </c>
      <c r="M261" s="13">
        <f>H261+K261</f>
        <v>5380</v>
      </c>
      <c r="N261" s="13">
        <f>L261+M261</f>
        <v>28184</v>
      </c>
      <c r="O261" s="13">
        <f>SUM(N261:N261)</f>
        <v>28184</v>
      </c>
    </row>
    <row r="262" spans="1:15" ht="15.75" x14ac:dyDescent="0.25">
      <c r="A262" s="121" t="s">
        <v>107</v>
      </c>
      <c r="B262" s="122"/>
      <c r="C262" s="122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1864</v>
      </c>
      <c r="F263" s="42">
        <f>ROUND(D263*E263,0)</f>
        <v>1864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1734</v>
      </c>
      <c r="F264" s="42">
        <f t="shared" ref="F264:F265" si="31">ROUND(D264*E264,0)</f>
        <v>1734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</v>
      </c>
      <c r="E265" s="42">
        <v>1175</v>
      </c>
      <c r="F265" s="42">
        <f t="shared" si="31"/>
        <v>0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</v>
      </c>
      <c r="E267" s="44"/>
      <c r="F267" s="44">
        <f>SUM(F263:F266)</f>
        <v>3598</v>
      </c>
      <c r="G267" s="5">
        <f>ROUNDUP(F267*$G$2,0)</f>
        <v>14392</v>
      </c>
      <c r="H267" s="5">
        <f>ROUNDUP(F267*0.2359*$H$2,0)</f>
        <v>3396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14392</v>
      </c>
      <c r="M267" s="13">
        <f>H267+K267</f>
        <v>3396</v>
      </c>
      <c r="N267" s="13">
        <f>L267+M267</f>
        <v>17788</v>
      </c>
      <c r="O267" s="13">
        <f>SUM(N267:N267)</f>
        <v>17788</v>
      </c>
    </row>
    <row r="268" spans="1:15" ht="15.75" x14ac:dyDescent="0.25">
      <c r="A268" s="121" t="s">
        <v>108</v>
      </c>
      <c r="B268" s="122"/>
      <c r="C268" s="122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1972</v>
      </c>
      <c r="F269" s="6">
        <f>ROUND(D269*E269,0)</f>
        <v>1972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1834</v>
      </c>
      <c r="F270" s="6">
        <f t="shared" ref="F270:F272" si="32">ROUND(D270*E270,0)</f>
        <v>1834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1645</v>
      </c>
      <c r="F271" s="6">
        <f t="shared" si="32"/>
        <v>823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1175</v>
      </c>
      <c r="F272" s="6">
        <f t="shared" si="32"/>
        <v>2893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7522</v>
      </c>
      <c r="G273" s="5">
        <f>ROUNDUP(F273*$G$2,0)</f>
        <v>30088</v>
      </c>
      <c r="H273" s="5">
        <f>ROUNDUP(F273*0.2359*$H$2,0)</f>
        <v>7098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30088</v>
      </c>
      <c r="M273" s="13">
        <f>H273+K273</f>
        <v>7098</v>
      </c>
      <c r="N273" s="13">
        <f>L273+M273</f>
        <v>37186</v>
      </c>
      <c r="O273" s="13">
        <f>SUM(N273:N273)</f>
        <v>37186</v>
      </c>
    </row>
    <row r="274" spans="1:15" ht="15.75" x14ac:dyDescent="0.25">
      <c r="A274" s="121" t="s">
        <v>109</v>
      </c>
      <c r="B274" s="122"/>
      <c r="C274" s="122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1775</v>
      </c>
      <c r="F275" s="6">
        <f>ROUND(D275*E275,0)</f>
        <v>1775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1651</v>
      </c>
      <c r="F276" s="6">
        <f t="shared" ref="F276:F277" si="33">ROUND(D276*E276,0)</f>
        <v>1651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1645</v>
      </c>
      <c r="F277" s="6">
        <f t="shared" si="33"/>
        <v>1645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5071</v>
      </c>
      <c r="G278" s="5">
        <f>ROUNDUP(F278*$G$2,0)</f>
        <v>20284</v>
      </c>
      <c r="H278" s="5">
        <f>ROUNDUP(F278*0.2359*$H$2,0)</f>
        <v>4785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20284</v>
      </c>
      <c r="M278" s="13">
        <f>H278+K278</f>
        <v>4785</v>
      </c>
      <c r="N278" s="13">
        <f>L278+M278</f>
        <v>25069</v>
      </c>
      <c r="O278" s="13">
        <f>SUM(N278:N278)</f>
        <v>25069</v>
      </c>
    </row>
    <row r="280" spans="1:15" ht="21" customHeight="1" x14ac:dyDescent="0.25">
      <c r="C280" s="98" t="s">
        <v>142</v>
      </c>
      <c r="D280" s="102">
        <f>SUM(D4:D278)/2</f>
        <v>161.702</v>
      </c>
      <c r="E280" s="47"/>
      <c r="F280" s="102">
        <f>SUM(F4:F278)/2</f>
        <v>248602</v>
      </c>
      <c r="G280" s="47">
        <f t="shared" ref="G280:O280" si="34">SUM(G4:G278)</f>
        <v>994408</v>
      </c>
      <c r="H280" s="47">
        <f t="shared" si="34"/>
        <v>234599</v>
      </c>
      <c r="I280" s="47">
        <f t="shared" si="34"/>
        <v>1943.3201200000001</v>
      </c>
      <c r="J280" s="47">
        <f t="shared" si="34"/>
        <v>7778</v>
      </c>
      <c r="K280" s="47">
        <f t="shared" si="34"/>
        <v>1840</v>
      </c>
      <c r="L280" s="47">
        <f t="shared" si="34"/>
        <v>1002186</v>
      </c>
      <c r="M280" s="47">
        <f t="shared" si="34"/>
        <v>236439</v>
      </c>
      <c r="N280" s="103">
        <f t="shared" si="34"/>
        <v>1238625</v>
      </c>
      <c r="O280" s="103">
        <f t="shared" si="34"/>
        <v>1238625</v>
      </c>
    </row>
    <row r="282" spans="1:15" x14ac:dyDescent="0.25">
      <c r="I282" s="120"/>
      <c r="M282" s="95"/>
      <c r="N282" s="111"/>
    </row>
    <row r="283" spans="1:15" x14ac:dyDescent="0.25">
      <c r="M283" s="113"/>
      <c r="N283" s="111"/>
    </row>
    <row r="284" spans="1:15" x14ac:dyDescent="0.25">
      <c r="E284" t="s">
        <v>174</v>
      </c>
      <c r="F284">
        <f>F12+F26+F41+F56+F80+F97+F120+F138+F160+F176+F194+F205+F222+F227</f>
        <v>27609</v>
      </c>
      <c r="L284" s="93"/>
      <c r="N284" s="110"/>
      <c r="O284" s="96"/>
    </row>
    <row r="285" spans="1:15" x14ac:dyDescent="0.25">
      <c r="E285" t="s">
        <v>175</v>
      </c>
      <c r="F285">
        <f>F284*1.2359</f>
        <v>34121.963100000001</v>
      </c>
      <c r="M285" s="96"/>
      <c r="N285" s="96"/>
      <c r="O285" s="96"/>
    </row>
    <row r="286" spans="1:15" x14ac:dyDescent="0.25">
      <c r="F286">
        <f>F285*12</f>
        <v>409463.55720000004</v>
      </c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54"/>
  <sheetViews>
    <sheetView zoomScale="124" zoomScaleNormal="124" zoomScaleSheetLayoutView="100" workbookViewId="0">
      <pane ySplit="3" topLeftCell="A243" activePane="bottomLeft" state="frozen"/>
      <selection pane="bottomLeft" activeCell="E262" sqref="E26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customWidth="1"/>
    <col min="9" max="10" width="9.28515625" customWidth="1"/>
    <col min="11" max="11" width="8.5703125" customWidth="1"/>
    <col min="12" max="12" width="12" customWidth="1"/>
    <col min="13" max="13" width="13.5703125" customWidth="1"/>
    <col min="14" max="14" width="12.28515625" customWidth="1"/>
    <col min="15" max="15" width="13.140625" hidden="1" customWidth="1"/>
    <col min="16" max="16" width="14.5703125" hidden="1" customWidth="1"/>
    <col min="17" max="17" width="11.42578125" hidden="1" customWidth="1"/>
  </cols>
  <sheetData>
    <row r="1" spans="1:17" ht="23.25" customHeight="1" x14ac:dyDescent="0.25">
      <c r="A1" s="123" t="s">
        <v>140</v>
      </c>
      <c r="B1" s="123"/>
      <c r="C1" s="123"/>
      <c r="D1" s="123"/>
      <c r="E1" s="123"/>
      <c r="F1" s="123"/>
    </row>
    <row r="2" spans="1:17" ht="33.75" customHeight="1" x14ac:dyDescent="0.25">
      <c r="A2" s="124" t="s">
        <v>148</v>
      </c>
      <c r="B2" s="124"/>
      <c r="C2" s="124"/>
      <c r="D2" s="124"/>
      <c r="E2" s="124"/>
      <c r="F2" s="124"/>
      <c r="G2">
        <v>4</v>
      </c>
      <c r="H2">
        <v>4</v>
      </c>
      <c r="J2">
        <v>4</v>
      </c>
      <c r="K2">
        <v>4</v>
      </c>
      <c r="N2">
        <v>4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"1119 *"&amp;J2</f>
        <v>1119 *4</v>
      </c>
      <c r="K3" s="4" t="str">
        <f>"1210 *"&amp;K2</f>
        <v>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6436</v>
      </c>
      <c r="H9" s="5">
        <f>ROUNDUP(F9*0.2359*$H$2,0)</f>
        <v>1519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6436</v>
      </c>
      <c r="M9" s="13">
        <f>H9+K9</f>
        <v>1519</v>
      </c>
      <c r="N9" s="13">
        <f>L9+M9</f>
        <v>7955</v>
      </c>
      <c r="O9" s="5">
        <f>ROUND((F9+I9)*12*0.02,0)</f>
        <v>386</v>
      </c>
      <c r="P9" s="5">
        <f>ROUND(O9*0.2359,0)</f>
        <v>91</v>
      </c>
      <c r="Q9" s="13">
        <f>(F9+H9+I9+K9)*8+O9+P9</f>
        <v>25501</v>
      </c>
    </row>
    <row r="10" spans="1:17" ht="15.75" customHeight="1" x14ac:dyDescent="0.25">
      <c r="A10" s="121" t="s">
        <v>117</v>
      </c>
      <c r="B10" s="122"/>
      <c r="C10" s="122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17224</v>
      </c>
      <c r="H16" s="5">
        <f>ROUNDUP(F16*0.2359*$H$2,0)</f>
        <v>4064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17224</v>
      </c>
      <c r="M16" s="13">
        <f>H16+K16</f>
        <v>4064</v>
      </c>
      <c r="N16" s="13">
        <f>L16+M16</f>
        <v>21288</v>
      </c>
      <c r="O16" s="5">
        <f>ROUND((F16+I16)*12*0.02,0)</f>
        <v>1033</v>
      </c>
      <c r="P16" s="5">
        <f>ROUND(O16*0.2359,0)</f>
        <v>244</v>
      </c>
      <c r="Q16" s="13">
        <f>(F16+H16+I16+K16)*8+O16+P16</f>
        <v>68237</v>
      </c>
    </row>
    <row r="17" spans="1:17" ht="15.75" x14ac:dyDescent="0.25">
      <c r="A17" s="128" t="s">
        <v>89</v>
      </c>
      <c r="B17" s="128"/>
      <c r="C17" s="128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25" t="s">
        <v>26</v>
      </c>
      <c r="B18" s="126"/>
      <c r="C18" s="126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1824</v>
      </c>
      <c r="H21" s="5">
        <f>ROUNDUP(F21*0.2359*$H$2,0)</f>
        <v>431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1824</v>
      </c>
      <c r="M21" s="13">
        <f>H21+K21</f>
        <v>431</v>
      </c>
      <c r="N21" s="13">
        <f>L21+M21</f>
        <v>2255</v>
      </c>
      <c r="O21" s="5">
        <f>ROUND((F21+I21)*12*0.02,0)</f>
        <v>109</v>
      </c>
      <c r="P21" s="5">
        <f>ROUND(O21*0.2359,0)</f>
        <v>26</v>
      </c>
      <c r="Q21" s="13">
        <f>(F21+H21+I21+K21)*8+O21+P21</f>
        <v>7231</v>
      </c>
    </row>
    <row r="22" spans="1:17" ht="15.75" customHeight="1" x14ac:dyDescent="0.25">
      <c r="A22" s="140" t="s">
        <v>27</v>
      </c>
      <c r="B22" s="141"/>
      <c r="C22" s="141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15388</v>
      </c>
      <c r="H28" s="5">
        <f>ROUNDUP(F28*0.2359*$H$2,0)</f>
        <v>3631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15388</v>
      </c>
      <c r="M28" s="13">
        <f>H28+K28</f>
        <v>3631</v>
      </c>
      <c r="N28" s="13">
        <f>L28+M28</f>
        <v>19019</v>
      </c>
      <c r="O28" s="5">
        <f>ROUND((F28+I28)*12*0.02,0)</f>
        <v>923</v>
      </c>
      <c r="P28" s="5">
        <f>ROUND(O28*0.2359,0)</f>
        <v>218</v>
      </c>
      <c r="Q28" s="13">
        <f>(F28+H28+I28+K28)*8+O28+P28</f>
        <v>60965</v>
      </c>
    </row>
    <row r="29" spans="1:17" ht="15.75" x14ac:dyDescent="0.25">
      <c r="A29" s="128" t="s">
        <v>90</v>
      </c>
      <c r="B29" s="128"/>
      <c r="C29" s="128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27" t="s">
        <v>29</v>
      </c>
      <c r="B30" s="127"/>
      <c r="C30" s="127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0.36699999999999999</v>
      </c>
      <c r="E31" s="6">
        <v>970</v>
      </c>
      <c r="F31" s="6">
        <f>ROUND(D31*E31,0)</f>
        <v>356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0.36699999999999999</v>
      </c>
      <c r="E32" s="3"/>
      <c r="F32" s="3">
        <f>SUM(F31:F31)</f>
        <v>356</v>
      </c>
      <c r="G32" s="5">
        <f>ROUNDUP(F32*$G$2,0)</f>
        <v>1424</v>
      </c>
      <c r="H32" s="5">
        <f>ROUNDUP(F32*0.2359*$H$2,0)</f>
        <v>336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1424</v>
      </c>
      <c r="M32" s="13">
        <f>H32+K32</f>
        <v>336</v>
      </c>
      <c r="N32" s="13">
        <f>L32+M32</f>
        <v>1760</v>
      </c>
      <c r="O32" s="5">
        <f>ROUND((F32+I32)*12*0.02,0)</f>
        <v>85</v>
      </c>
      <c r="P32" s="5">
        <f>ROUND(O32*0.2359,0)</f>
        <v>20</v>
      </c>
      <c r="Q32" s="13">
        <f>(F32+H32+I32+K32)*8+O32+P32</f>
        <v>5641</v>
      </c>
    </row>
    <row r="33" spans="1:17" ht="15.75" customHeight="1" x14ac:dyDescent="0.25">
      <c r="A33" s="146" t="s">
        <v>116</v>
      </c>
      <c r="B33" s="147"/>
      <c r="C33" s="147"/>
      <c r="D33" s="147"/>
      <c r="E33" s="147"/>
      <c r="F33" s="148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4.7329999999999997</v>
      </c>
      <c r="E36" s="6">
        <v>1070</v>
      </c>
      <c r="F36" s="6">
        <f t="shared" si="3"/>
        <v>5064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7.7329999999999988</v>
      </c>
      <c r="E40" s="3"/>
      <c r="F40" s="3">
        <f>SUM(F34:F39)</f>
        <v>8416</v>
      </c>
      <c r="G40" s="5">
        <f>ROUNDUP(F40*$G$2,0)</f>
        <v>33664</v>
      </c>
      <c r="H40" s="5">
        <f>ROUNDUP(F40*0.2359*$H$2,0)</f>
        <v>7942</v>
      </c>
      <c r="I40" s="5">
        <v>357.57</v>
      </c>
      <c r="J40" s="5">
        <f>ROUNDUP(I40*$J$2,0)</f>
        <v>1431</v>
      </c>
      <c r="K40" s="5">
        <f>ROUNDUP(I40*0.2359*$K$2,0)</f>
        <v>338</v>
      </c>
      <c r="L40" s="13">
        <f>G40+J40</f>
        <v>35095</v>
      </c>
      <c r="M40" s="13">
        <f>H40+K40</f>
        <v>8280</v>
      </c>
      <c r="N40" s="13">
        <f>L40+M40</f>
        <v>43375</v>
      </c>
      <c r="O40" s="5">
        <f>ROUND((F40+I40)*12*0.02,0)</f>
        <v>2106</v>
      </c>
      <c r="P40" s="5">
        <f>ROUND(O40*0.2359,0)</f>
        <v>497</v>
      </c>
      <c r="Q40" s="13">
        <f>(F40+H40+I40+K40)*8+O40+P40</f>
        <v>139031.56</v>
      </c>
    </row>
    <row r="41" spans="1:17" ht="15.75" x14ac:dyDescent="0.25">
      <c r="A41" s="128" t="s">
        <v>91</v>
      </c>
      <c r="B41" s="128"/>
      <c r="C41" s="128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29" t="s">
        <v>79</v>
      </c>
      <c r="B42" s="127"/>
      <c r="C42" s="127"/>
      <c r="D42" s="127"/>
      <c r="E42" s="127"/>
      <c r="F42" s="130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9096</v>
      </c>
      <c r="H48" s="5">
        <f>ROUNDUP(F48*0.2359*$H$2,0)</f>
        <v>2146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9096</v>
      </c>
      <c r="M48" s="13">
        <f>H48+K48</f>
        <v>2146</v>
      </c>
      <c r="N48" s="13">
        <f>L48+M48</f>
        <v>11242</v>
      </c>
      <c r="O48" s="5">
        <f>ROUND((F48+I48)*12*0.02,0)</f>
        <v>546</v>
      </c>
      <c r="P48" s="5">
        <f>ROUND(O48*0.2359,0)</f>
        <v>129</v>
      </c>
      <c r="Q48" s="13">
        <f>(F48+H48+I48+K48)*8+O48+P48</f>
        <v>36035</v>
      </c>
    </row>
    <row r="49" spans="1:17" ht="15.75" customHeight="1" x14ac:dyDescent="0.25">
      <c r="A49" s="121" t="s">
        <v>81</v>
      </c>
      <c r="B49" s="122"/>
      <c r="C49" s="122"/>
      <c r="D49" s="122"/>
      <c r="E49" s="122"/>
      <c r="F49" s="131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6">
        <f t="shared" ref="F51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>ROUND(D52*E52,0)</f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ref="F53:F55" si="6">ROUND(D53*E53,0)</f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6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6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39568</v>
      </c>
      <c r="H56" s="5">
        <f>ROUNDUP(F56*0.2359*$H$2,0)</f>
        <v>9335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39568</v>
      </c>
      <c r="M56" s="13">
        <f>H56+K56</f>
        <v>9335</v>
      </c>
      <c r="N56" s="13">
        <f>L56+M56</f>
        <v>48903</v>
      </c>
      <c r="O56" s="5">
        <f>ROUND((F56+I56)*12*0.02,0)</f>
        <v>2374</v>
      </c>
      <c r="P56" s="5">
        <f>ROUND(O56*0.2359,0)</f>
        <v>560</v>
      </c>
      <c r="Q56" s="13">
        <f>(F56+H56+I56+K56)*8+O56+P56</f>
        <v>156750</v>
      </c>
    </row>
    <row r="57" spans="1:17" ht="15.75" customHeight="1" x14ac:dyDescent="0.25">
      <c r="A57" s="132" t="s">
        <v>82</v>
      </c>
      <c r="B57" s="133"/>
      <c r="C57" s="133"/>
      <c r="D57" s="133"/>
      <c r="E57" s="133"/>
      <c r="F57" s="134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105">
        <v>2.27</v>
      </c>
      <c r="E59" s="42">
        <v>932</v>
      </c>
      <c r="F59" s="6">
        <f t="shared" ref="F59" si="7"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13516</v>
      </c>
      <c r="H60" s="5">
        <f>ROUNDUP(F60*0.2359*$H$2,0)</f>
        <v>3189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13516</v>
      </c>
      <c r="M60" s="13">
        <f>H60+K60</f>
        <v>3189</v>
      </c>
      <c r="N60" s="13">
        <f>L60+M60</f>
        <v>16705</v>
      </c>
      <c r="O60" s="5">
        <f>ROUND((F60+I60)*12*0.02,0)</f>
        <v>811</v>
      </c>
      <c r="P60" s="5">
        <f>ROUND(O60*0.2359,0)</f>
        <v>191</v>
      </c>
      <c r="Q60" s="13">
        <f>(F60+H60+I60+K60)*8+O60+P60</f>
        <v>53546</v>
      </c>
    </row>
    <row r="61" spans="1:17" ht="15.75" x14ac:dyDescent="0.25">
      <c r="A61" s="128" t="s">
        <v>92</v>
      </c>
      <c r="B61" s="128"/>
      <c r="C61" s="128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25" t="s">
        <v>32</v>
      </c>
      <c r="B62" s="126"/>
      <c r="C62" s="126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8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8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624</v>
      </c>
      <c r="H65" s="5">
        <f>ROUNDUP(F65*0.2359*$H$2,0)</f>
        <v>148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624</v>
      </c>
      <c r="M65" s="13">
        <f>H65+K65</f>
        <v>148</v>
      </c>
      <c r="N65" s="13">
        <f>L65+M65</f>
        <v>772</v>
      </c>
      <c r="O65" s="5">
        <f>ROUND((F65+I65)*12*0.02,0)</f>
        <v>37</v>
      </c>
      <c r="P65" s="5">
        <f>ROUND(O65*0.2359,0)</f>
        <v>9</v>
      </c>
      <c r="Q65" s="13">
        <f>(F65+H65+I65+K65)*8+O65+P65</f>
        <v>2478</v>
      </c>
    </row>
    <row r="66" spans="1:17" ht="15.75" customHeight="1" x14ac:dyDescent="0.25">
      <c r="A66" s="121" t="s">
        <v>115</v>
      </c>
      <c r="B66" s="122"/>
      <c r="C66" s="122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9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9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49">
        <f t="shared" si="9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9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18932</v>
      </c>
      <c r="H72" s="5">
        <f>ROUNDUP(F72*0.2359*$H$2,0)</f>
        <v>4467</v>
      </c>
      <c r="I72" s="5">
        <v>88.88</v>
      </c>
      <c r="J72" s="5">
        <f>ROUNDUP(I72*$J$2,0)</f>
        <v>356</v>
      </c>
      <c r="K72" s="5">
        <f>ROUNDUP(I72*0.2359*$K$2,0)</f>
        <v>84</v>
      </c>
      <c r="L72" s="13">
        <f>G72+J72</f>
        <v>19288</v>
      </c>
      <c r="M72" s="13">
        <f>H72+K72</f>
        <v>4551</v>
      </c>
      <c r="N72" s="13">
        <f>L72+M72</f>
        <v>23839</v>
      </c>
      <c r="O72" s="5">
        <f>ROUND((F72+I72)*12*0.02,0)</f>
        <v>1157</v>
      </c>
      <c r="P72" s="5">
        <f>ROUND(O72*0.2359,0)</f>
        <v>273</v>
      </c>
      <c r="Q72" s="13">
        <f>(F72+H72+I72+K72)*8+O72+P72</f>
        <v>76413.039999999994</v>
      </c>
    </row>
    <row r="73" spans="1:17" ht="15.75" x14ac:dyDescent="0.25">
      <c r="A73" s="128" t="s">
        <v>114</v>
      </c>
      <c r="B73" s="128"/>
      <c r="C73" s="128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25" t="s">
        <v>83</v>
      </c>
      <c r="B74" s="126"/>
      <c r="C74" s="126"/>
      <c r="D74" s="126"/>
      <c r="E74" s="126"/>
      <c r="F74" s="135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4772</v>
      </c>
      <c r="H77" s="5">
        <f>ROUNDUP(F77*0.2359*$H$2,0)</f>
        <v>1126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4772</v>
      </c>
      <c r="M77" s="13">
        <f>H77+K77</f>
        <v>1126</v>
      </c>
      <c r="N77" s="13">
        <f>L77+M77</f>
        <v>5898</v>
      </c>
      <c r="O77" s="5">
        <f>ROUND((F77+I77)*12*0.02,0)</f>
        <v>286</v>
      </c>
      <c r="P77" s="5">
        <f>ROUND(O77*0.2359,0)</f>
        <v>67</v>
      </c>
      <c r="Q77" s="13">
        <f>(F77+H77+I77+K77)*8+O77+P77</f>
        <v>18905</v>
      </c>
    </row>
    <row r="78" spans="1:17" ht="15.75" customHeight="1" x14ac:dyDescent="0.25">
      <c r="A78" s="121" t="s">
        <v>84</v>
      </c>
      <c r="B78" s="122"/>
      <c r="C78" s="122"/>
      <c r="D78" s="122"/>
      <c r="E78" s="122"/>
      <c r="F78" s="131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49">
        <f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</v>
      </c>
      <c r="E81" s="6">
        <v>1070</v>
      </c>
      <c r="F81" s="49">
        <f t="shared" ref="F81:F85" si="10">ROUND(D81*E81,0)</f>
        <v>7918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49">
        <f t="shared" si="10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49">
        <f t="shared" si="10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49">
        <f t="shared" si="10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10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11.987</v>
      </c>
      <c r="E86" s="3"/>
      <c r="F86" s="3">
        <f>SUM(F79:F85)</f>
        <v>13038</v>
      </c>
      <c r="G86" s="5">
        <f>ROUNDUP(F86*$G$2,0)</f>
        <v>52152</v>
      </c>
      <c r="H86" s="5">
        <f>ROUNDUP(F86*0.2359*$H$2,0)</f>
        <v>12303</v>
      </c>
      <c r="I86" s="5">
        <v>168.75</v>
      </c>
      <c r="J86" s="5">
        <f>ROUNDUP(I86*$J$2,0)</f>
        <v>675</v>
      </c>
      <c r="K86" s="5">
        <f>ROUNDUP(I86*0.2359*$K$2,0)</f>
        <v>160</v>
      </c>
      <c r="L86" s="13">
        <f>G86+J86</f>
        <v>52827</v>
      </c>
      <c r="M86" s="13">
        <f>H86+K86</f>
        <v>12463</v>
      </c>
      <c r="N86" s="13">
        <f>L86+M86</f>
        <v>65290</v>
      </c>
      <c r="O86" s="5">
        <f>ROUND((F86+I86)*12*0.02,0)</f>
        <v>3170</v>
      </c>
      <c r="P86" s="5">
        <f>ROUND(O86*0.2359,0)</f>
        <v>748</v>
      </c>
      <c r="Q86" s="13">
        <f>(F86+H86+I86+K86)*8+O86+P86</f>
        <v>209276</v>
      </c>
    </row>
    <row r="87" spans="1:17" ht="15.75" customHeight="1" x14ac:dyDescent="0.25">
      <c r="A87" s="121" t="s">
        <v>113</v>
      </c>
      <c r="B87" s="122"/>
      <c r="C87" s="122"/>
      <c r="D87" s="122"/>
      <c r="E87" s="122"/>
      <c r="F87" s="131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2.09</v>
      </c>
      <c r="E89" s="42">
        <v>932</v>
      </c>
      <c r="F89" s="9">
        <f>ROUND(D89*E89,0)</f>
        <v>1948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3.02</v>
      </c>
      <c r="E90" s="3"/>
      <c r="F90" s="3">
        <f>SUM(F88:F89)</f>
        <v>3123</v>
      </c>
      <c r="G90" s="5">
        <f>ROUNDUP(F90*$G$2,0)</f>
        <v>12492</v>
      </c>
      <c r="H90" s="5">
        <f>ROUNDUP(F90*0.2359*$H$2,0)</f>
        <v>2947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12492</v>
      </c>
      <c r="M90" s="13">
        <f>H90+K90</f>
        <v>2947</v>
      </c>
      <c r="N90" s="13">
        <f>L90+M90</f>
        <v>15439</v>
      </c>
      <c r="O90" s="5">
        <f>ROUND((F90+I90)*12*0.02,0)</f>
        <v>750</v>
      </c>
      <c r="P90" s="5">
        <f>ROUND(O90*0.2359,0)</f>
        <v>177</v>
      </c>
      <c r="Q90" s="13">
        <f>(F90+H90+I90+K90)*8+O90+P90</f>
        <v>49487</v>
      </c>
    </row>
    <row r="91" spans="1:17" ht="15.75" x14ac:dyDescent="0.25">
      <c r="A91" s="128" t="s">
        <v>93</v>
      </c>
      <c r="B91" s="128"/>
      <c r="C91" s="128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25" t="s">
        <v>35</v>
      </c>
      <c r="B92" s="126"/>
      <c r="C92" s="126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11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11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11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2364</v>
      </c>
      <c r="H97" s="5">
        <f>ROUNDUP(F97*0.2359*$H$2,0)</f>
        <v>558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2364</v>
      </c>
      <c r="M97" s="13">
        <f>H97+K97</f>
        <v>558</v>
      </c>
      <c r="N97" s="13">
        <f>L97+M97</f>
        <v>2922</v>
      </c>
      <c r="O97" s="5">
        <f>ROUND((F97+I97)*12*0.02,0)</f>
        <v>142</v>
      </c>
      <c r="P97" s="5">
        <f>ROUND(O97*0.2359,0)</f>
        <v>33</v>
      </c>
      <c r="Q97" s="13">
        <f>(F97+H97+I97+K97)*8+O97+P97</f>
        <v>9367</v>
      </c>
    </row>
    <row r="98" spans="1:17" ht="15.75" x14ac:dyDescent="0.25">
      <c r="A98" s="136" t="s">
        <v>112</v>
      </c>
      <c r="B98" s="137"/>
      <c r="C98" s="137"/>
      <c r="D98" s="137"/>
      <c r="E98" s="137"/>
      <c r="F98" s="138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2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2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2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>ROUND(D102*E102,0)</f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>ROUND(D103*E103,0)</f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2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31928</v>
      </c>
      <c r="H105" s="5">
        <f>ROUNDUP(F105*0.2359*$H$2,0)</f>
        <v>7532</v>
      </c>
      <c r="I105" s="5">
        <v>90</v>
      </c>
      <c r="J105" s="5">
        <f>ROUNDUP(I105*$J$2,0)</f>
        <v>360</v>
      </c>
      <c r="K105" s="5">
        <f>ROUNDUP(I105*0.2359*$K$2,0)</f>
        <v>85</v>
      </c>
      <c r="L105" s="13">
        <f>G105+J105</f>
        <v>32288</v>
      </c>
      <c r="M105" s="13">
        <f>H105+K105</f>
        <v>7617</v>
      </c>
      <c r="N105" s="13">
        <f>L105+M105</f>
        <v>39905</v>
      </c>
      <c r="O105" s="5">
        <f>ROUND((F105+I105)*12*0.02,0)</f>
        <v>1937</v>
      </c>
      <c r="P105" s="5">
        <f>ROUND(O105*0.2359,0)</f>
        <v>457</v>
      </c>
      <c r="Q105" s="13">
        <f>(F105+H105+I105+K105)*8+O105+P105</f>
        <v>127906</v>
      </c>
    </row>
    <row r="106" spans="1:17" ht="15.75" x14ac:dyDescent="0.25">
      <c r="A106" s="128" t="s">
        <v>94</v>
      </c>
      <c r="B106" s="128"/>
      <c r="C106" s="128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25" t="s">
        <v>38</v>
      </c>
      <c r="B107" s="126"/>
      <c r="C107" s="126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3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3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6">
        <v>0.26700000000000002</v>
      </c>
      <c r="E110" s="6">
        <v>970</v>
      </c>
      <c r="F110" s="6">
        <f t="shared" si="13"/>
        <v>259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0.46700000000000003</v>
      </c>
      <c r="E111" s="3"/>
      <c r="F111" s="3">
        <f>SUM(F108:F110)</f>
        <v>479</v>
      </c>
      <c r="G111" s="5">
        <f>ROUNDUP(F111*$G$2,0)</f>
        <v>1916</v>
      </c>
      <c r="H111" s="5">
        <f>ROUNDUP(F111*0.2359*$H$2,0)</f>
        <v>452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1916</v>
      </c>
      <c r="M111" s="13">
        <f>H111+K111</f>
        <v>452</v>
      </c>
      <c r="N111" s="13">
        <f>L111+M111</f>
        <v>2368</v>
      </c>
      <c r="O111" s="5">
        <f>ROUND((F111+I111)*12*0.02,0)</f>
        <v>115</v>
      </c>
      <c r="P111" s="5">
        <f>ROUND(O111*0.2359,0)</f>
        <v>27</v>
      </c>
      <c r="Q111" s="13">
        <f>(F111+H111+I111+K111)*8+O111+P111</f>
        <v>7590</v>
      </c>
    </row>
    <row r="112" spans="1:17" ht="15.75" x14ac:dyDescent="0.25">
      <c r="A112" s="121" t="s">
        <v>40</v>
      </c>
      <c r="B112" s="122"/>
      <c r="C112" s="122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4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4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6040</v>
      </c>
      <c r="H116" s="5">
        <f>ROUNDUP(F116*0.2359*$H$2,0)</f>
        <v>1425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6040</v>
      </c>
      <c r="M116" s="13">
        <f>H116+K116</f>
        <v>1425</v>
      </c>
      <c r="N116" s="13">
        <f>L116+M116</f>
        <v>7465</v>
      </c>
      <c r="O116" s="5">
        <f>ROUND((F116+I116)*12*0.02,0)</f>
        <v>362</v>
      </c>
      <c r="P116" s="5">
        <f>ROUND(O116*0.2359,0)</f>
        <v>85</v>
      </c>
      <c r="Q116" s="13">
        <f>(F116+H116+I116+K116)*8+O116+P116</f>
        <v>23927</v>
      </c>
    </row>
    <row r="117" spans="1:17" ht="15.75" x14ac:dyDescent="0.25">
      <c r="A117" s="128" t="s">
        <v>95</v>
      </c>
      <c r="B117" s="128"/>
      <c r="C117" s="128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42" t="s">
        <v>85</v>
      </c>
      <c r="B118" s="142"/>
      <c r="C118" s="142"/>
      <c r="D118" s="142"/>
      <c r="E118" s="142"/>
      <c r="F118" s="142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5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5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5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7684</v>
      </c>
      <c r="H122" s="5">
        <f>ROUNDUP(F122*0.2359*$H$2,0)</f>
        <v>1813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7684</v>
      </c>
      <c r="M122" s="13">
        <f>H122+K122</f>
        <v>1813</v>
      </c>
      <c r="N122" s="13">
        <f>L122+M122</f>
        <v>9497</v>
      </c>
      <c r="O122" s="5">
        <f>ROUND((F122+I122)*12*0.02,0)</f>
        <v>461</v>
      </c>
      <c r="P122" s="5">
        <f>ROUND(O122*0.2359,0)</f>
        <v>109</v>
      </c>
      <c r="Q122" s="13">
        <f>(F122+H122+I122+K122)*8+O122+P122</f>
        <v>30442</v>
      </c>
    </row>
    <row r="123" spans="1:17" ht="19.5" customHeight="1" x14ac:dyDescent="0.25">
      <c r="A123" s="132" t="s">
        <v>86</v>
      </c>
      <c r="B123" s="133"/>
      <c r="C123" s="133"/>
      <c r="D123" s="133"/>
      <c r="E123" s="133"/>
      <c r="F123" s="134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6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6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6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6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6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6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33080</v>
      </c>
      <c r="H131" s="5">
        <f>ROUNDUP(F131*0.2359*$H$2,0)</f>
        <v>7804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33080</v>
      </c>
      <c r="M131" s="13">
        <f>H131+K131</f>
        <v>7804</v>
      </c>
      <c r="N131" s="13">
        <f>L131+M131</f>
        <v>40884</v>
      </c>
      <c r="O131" s="5">
        <f>ROUND((F131+I131)*12*0.02,0)</f>
        <v>1985</v>
      </c>
      <c r="P131" s="5">
        <f>ROUND(O131*0.2359,0)</f>
        <v>468</v>
      </c>
      <c r="Q131" s="13">
        <f>(F131+H131+I131+K131)*8+O131+P131</f>
        <v>131045</v>
      </c>
    </row>
    <row r="132" spans="1:17" ht="18" customHeight="1" x14ac:dyDescent="0.25">
      <c r="A132" s="143" t="s">
        <v>87</v>
      </c>
      <c r="B132" s="144"/>
      <c r="C132" s="144"/>
      <c r="D132" s="144"/>
      <c r="E132" s="144"/>
      <c r="F132" s="145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2.1</v>
      </c>
      <c r="E134" s="6">
        <v>932</v>
      </c>
      <c r="F134" s="6">
        <f>ROUND(E134*D134,0)</f>
        <v>1957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3.1</v>
      </c>
      <c r="E135" s="3"/>
      <c r="F135" s="3">
        <f>SUM(F133:F134)</f>
        <v>3220</v>
      </c>
      <c r="G135" s="5">
        <f>ROUNDUP(F135*$G$2,0)</f>
        <v>12880</v>
      </c>
      <c r="H135" s="5">
        <f>ROUNDUP(F135*0.2359*$H$2,0)</f>
        <v>3039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12880</v>
      </c>
      <c r="M135" s="13">
        <f>H135+K135</f>
        <v>3039</v>
      </c>
      <c r="N135" s="13">
        <f>L135+M135</f>
        <v>15919</v>
      </c>
      <c r="O135" s="5">
        <f>ROUND((F135+I135)*12*0.02,0)</f>
        <v>773</v>
      </c>
      <c r="P135" s="5">
        <f>ROUND(O135*0.2359,0)</f>
        <v>182</v>
      </c>
      <c r="Q135" s="13">
        <f>(F135+H135+I135+K135)*8+O135+P135</f>
        <v>51027</v>
      </c>
    </row>
    <row r="136" spans="1:17" ht="15.75" x14ac:dyDescent="0.25">
      <c r="A136" s="128" t="s">
        <v>96</v>
      </c>
      <c r="B136" s="128"/>
      <c r="C136" s="128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25" t="s">
        <v>138</v>
      </c>
      <c r="B137" s="126"/>
      <c r="C137" s="126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7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7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7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4236</v>
      </c>
      <c r="H141" s="5">
        <f>ROUNDUP(F141*0.2359*$H$2,0)</f>
        <v>1000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4236</v>
      </c>
      <c r="M141" s="13">
        <f>H141+K141</f>
        <v>1000</v>
      </c>
      <c r="N141" s="13">
        <f>L141+M141</f>
        <v>5236</v>
      </c>
      <c r="O141" s="5">
        <f>ROUND((F141+I141)*12*0.02,0)</f>
        <v>254</v>
      </c>
      <c r="P141" s="5">
        <f>ROUND(O141*0.2359,0)</f>
        <v>60</v>
      </c>
      <c r="Q141" s="13">
        <f>(F141+H141+I141+K141)*8+O141+P141</f>
        <v>16786</v>
      </c>
    </row>
    <row r="142" spans="1:17" ht="15.75" customHeight="1" x14ac:dyDescent="0.25">
      <c r="A142" s="121" t="s">
        <v>111</v>
      </c>
      <c r="B142" s="122"/>
      <c r="C142" s="122"/>
      <c r="D142" s="122"/>
      <c r="E142" s="122"/>
      <c r="F142" s="131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8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8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8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8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8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21596</v>
      </c>
      <c r="H149" s="5">
        <f>ROUNDUP(F149*0.2359*$H$2,0)</f>
        <v>5095</v>
      </c>
      <c r="I149" s="5">
        <v>56.25</v>
      </c>
      <c r="J149" s="5">
        <f>ROUNDUP(I149*$J$2,0)</f>
        <v>225</v>
      </c>
      <c r="K149" s="5">
        <f>ROUNDUP(I149*0.2359*$K$2,0)</f>
        <v>54</v>
      </c>
      <c r="L149" s="13">
        <f>G149+J149</f>
        <v>21821</v>
      </c>
      <c r="M149" s="13">
        <f>H149+K149</f>
        <v>5149</v>
      </c>
      <c r="N149" s="13">
        <f>L149+M149</f>
        <v>26970</v>
      </c>
      <c r="O149" s="5">
        <f>ROUND((F149+I149)*12*0.02,0)</f>
        <v>1309</v>
      </c>
      <c r="P149" s="5">
        <f>ROUND(O149*0.2359,0)</f>
        <v>309</v>
      </c>
      <c r="Q149" s="13">
        <f>(F149+H149+I149+K149)*8+O149+P149</f>
        <v>86452</v>
      </c>
    </row>
    <row r="150" spans="1:17" ht="15.75" x14ac:dyDescent="0.25">
      <c r="A150" s="128" t="s">
        <v>97</v>
      </c>
      <c r="B150" s="128"/>
      <c r="C150" s="128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25" t="s">
        <v>48</v>
      </c>
      <c r="B151" s="126"/>
      <c r="C151" s="126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9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9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2044</v>
      </c>
      <c r="H154" s="5">
        <f>ROUNDUP(F154*0.2359*$H$2,0)</f>
        <v>483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2044</v>
      </c>
      <c r="M154" s="13">
        <f>H154+K154</f>
        <v>483</v>
      </c>
      <c r="N154" s="13">
        <f>L154+M154</f>
        <v>2527</v>
      </c>
      <c r="O154" s="5">
        <f>ROUND((F154+I154)*12*0.02,0)</f>
        <v>123</v>
      </c>
      <c r="P154" s="5">
        <f>ROUND(O154*0.2359,0)</f>
        <v>29</v>
      </c>
      <c r="Q154" s="13">
        <f>(F154+H154+I154+K154)*8+O154+P154</f>
        <v>8104</v>
      </c>
    </row>
    <row r="155" spans="1:17" ht="15.75" x14ac:dyDescent="0.25">
      <c r="A155" s="121" t="s">
        <v>49</v>
      </c>
      <c r="B155" s="122"/>
      <c r="C155" s="122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1.093</v>
      </c>
      <c r="E157" s="6">
        <v>1070</v>
      </c>
      <c r="F157" s="26">
        <f t="shared" ref="F157:F161" si="20">ROUND(D157*E157,0)</f>
        <v>1170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20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20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20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20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2.1879999999999997</v>
      </c>
      <c r="E162" s="29"/>
      <c r="F162" s="29">
        <f>SUM(F156:F161)</f>
        <v>2331</v>
      </c>
      <c r="G162" s="5">
        <f>ROUNDUP(F162*$G$2,0)</f>
        <v>9324</v>
      </c>
      <c r="H162" s="5">
        <f>ROUNDUP(F162*0.2359*$H$2,0)</f>
        <v>2200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9324</v>
      </c>
      <c r="M162" s="13">
        <f>H162+K162</f>
        <v>2200</v>
      </c>
      <c r="N162" s="13">
        <f>L162+M162</f>
        <v>11524</v>
      </c>
      <c r="O162" s="5">
        <f>ROUND((F162+I162)*12*0.02,0)</f>
        <v>559</v>
      </c>
      <c r="P162" s="5">
        <f>ROUND(O162*0.2359,0)</f>
        <v>132</v>
      </c>
      <c r="Q162" s="13">
        <f>(F162+H162+I162+K162)*8+O162+P162</f>
        <v>36939</v>
      </c>
    </row>
    <row r="163" spans="1:17" ht="15.75" x14ac:dyDescent="0.25">
      <c r="A163" s="128" t="s">
        <v>98</v>
      </c>
      <c r="B163" s="128"/>
      <c r="C163" s="128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25" t="s">
        <v>51</v>
      </c>
      <c r="B164" s="126"/>
      <c r="C164" s="126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21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21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21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21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9172</v>
      </c>
      <c r="H169" s="5">
        <f>ROUNDUP(F169*0.2359*$H$2,0)</f>
        <v>2164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9172</v>
      </c>
      <c r="M169" s="13">
        <f>H169+K169</f>
        <v>2164</v>
      </c>
      <c r="N169" s="13">
        <f>L169+M169</f>
        <v>11336</v>
      </c>
      <c r="O169" s="5">
        <f>ROUND((F169+I169)*12*0.02,0)</f>
        <v>550</v>
      </c>
      <c r="P169" s="5">
        <f>ROUND(O169*0.2359,0)</f>
        <v>130</v>
      </c>
      <c r="Q169" s="13">
        <f>(F169+H169+I169+K169)*8+O169+P169</f>
        <v>36336</v>
      </c>
    </row>
    <row r="170" spans="1:17" ht="15.75" x14ac:dyDescent="0.25">
      <c r="A170" s="121" t="s">
        <v>52</v>
      </c>
      <c r="B170" s="122"/>
      <c r="C170" s="122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2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2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2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9220</v>
      </c>
      <c r="H175" s="5">
        <f>ROUNDUP(F175*0.2359*$H$2,0)</f>
        <v>2175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9220</v>
      </c>
      <c r="M175" s="13">
        <f>H175+K175</f>
        <v>2175</v>
      </c>
      <c r="N175" s="13">
        <f>L175+M175</f>
        <v>11395</v>
      </c>
      <c r="O175" s="5">
        <f>ROUND((F175+I175)*12*0.02,0)</f>
        <v>553</v>
      </c>
      <c r="P175" s="5">
        <f>ROUND(O175*0.2359,0)</f>
        <v>130</v>
      </c>
      <c r="Q175" s="13">
        <f>(F175+H175+I175+K175)*8+O175+P175</f>
        <v>36523</v>
      </c>
    </row>
    <row r="176" spans="1:17" ht="15.75" x14ac:dyDescent="0.25">
      <c r="A176" s="128" t="s">
        <v>99</v>
      </c>
      <c r="B176" s="128"/>
      <c r="C176" s="128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25" t="s">
        <v>53</v>
      </c>
      <c r="B177" s="126"/>
      <c r="C177" s="126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" si="23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>ROUND(D179*E179,0)</f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532</v>
      </c>
      <c r="H180" s="5">
        <f>ROUNDUP(F180*0.2359*$H$2,0)</f>
        <v>126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532</v>
      </c>
      <c r="M180" s="13">
        <f>H180+K180</f>
        <v>126</v>
      </c>
      <c r="N180" s="13">
        <f>L180+M180</f>
        <v>658</v>
      </c>
      <c r="O180" s="5">
        <f>ROUND((F180+I180)*12*0.02,0)</f>
        <v>32</v>
      </c>
      <c r="P180" s="5">
        <f>ROUND(O180*0.2359,0)</f>
        <v>8</v>
      </c>
      <c r="Q180" s="13">
        <f>(F180+H180+I180+K180)*8+O180+P180</f>
        <v>2112</v>
      </c>
    </row>
    <row r="181" spans="1:17" ht="15.75" customHeight="1" x14ac:dyDescent="0.25">
      <c r="A181" s="121" t="s">
        <v>54</v>
      </c>
      <c r="B181" s="122"/>
      <c r="C181" s="122"/>
      <c r="D181" s="122"/>
      <c r="E181" s="122"/>
      <c r="F181" s="131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4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4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4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4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>ROUND(D186*E186,0)</f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>ROUND(D187*E187,0)</f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4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48768</v>
      </c>
      <c r="H189" s="5">
        <f>ROUNDUP(F189*0.2359*$H$2,0)</f>
        <v>11505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48768</v>
      </c>
      <c r="M189" s="13">
        <f>H189+K189</f>
        <v>11505</v>
      </c>
      <c r="N189" s="13">
        <f>L189+M189</f>
        <v>60273</v>
      </c>
      <c r="O189" s="5">
        <f>ROUND((F189+I189)*12*0.02,0)</f>
        <v>2926</v>
      </c>
      <c r="P189" s="5">
        <f>ROUND(O189*0.2359,0)</f>
        <v>690</v>
      </c>
      <c r="Q189" s="13">
        <f>(F189+H189+I189+K189)*8+O189+P189</f>
        <v>193192</v>
      </c>
    </row>
    <row r="190" spans="1:17" ht="15.75" x14ac:dyDescent="0.25">
      <c r="A190" s="128" t="s">
        <v>101</v>
      </c>
      <c r="B190" s="128"/>
      <c r="C190" s="128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25" t="s">
        <v>102</v>
      </c>
      <c r="B191" s="126"/>
      <c r="C191" s="126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>ROUND(D194*E194,0)</f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5">SUM(D192:D194)</f>
        <v>2.1420000000000003</v>
      </c>
      <c r="E195" s="3"/>
      <c r="F195" s="3">
        <f t="shared" ref="F195" si="26">SUM(F192:F194)</f>
        <v>2146</v>
      </c>
      <c r="G195" s="5">
        <f>ROUNDUP(F195*$G$2,0)</f>
        <v>8584</v>
      </c>
      <c r="H195" s="5">
        <f>ROUNDUP(F195*0.2359*$H$2,0)</f>
        <v>2025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8584</v>
      </c>
      <c r="M195" s="13">
        <f>H195+K195</f>
        <v>2025</v>
      </c>
      <c r="N195" s="13">
        <f>L195+M195</f>
        <v>10609</v>
      </c>
      <c r="O195" s="5">
        <f>ROUND((F195+I195)*12*0.02,0)</f>
        <v>515</v>
      </c>
      <c r="P195" s="5">
        <f>ROUND(O195*0.2359,0)</f>
        <v>121</v>
      </c>
      <c r="Q195" s="91">
        <f>(F195+H195+I195+K195)*4+O195+P195</f>
        <v>17320</v>
      </c>
    </row>
    <row r="196" spans="1:17" ht="15.75" customHeight="1" x14ac:dyDescent="0.25">
      <c r="A196" s="121" t="s">
        <v>59</v>
      </c>
      <c r="B196" s="122"/>
      <c r="C196" s="122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7000</v>
      </c>
      <c r="H199" s="5">
        <f>ROUNDUP(F199*0.2359*$H$2,0)</f>
        <v>1652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7000</v>
      </c>
      <c r="M199" s="13">
        <f>H199+K199</f>
        <v>1652</v>
      </c>
      <c r="N199" s="13">
        <f>L199+M199</f>
        <v>8652</v>
      </c>
      <c r="O199" s="5">
        <f>ROUND((F199+I199)*12*0.02,0)</f>
        <v>420</v>
      </c>
      <c r="P199" s="5">
        <f>ROUND(O199*0.2359,0)</f>
        <v>99</v>
      </c>
      <c r="Q199" s="91">
        <f>(F199+H199+I199+K199)*4+O199+P199</f>
        <v>14127</v>
      </c>
    </row>
    <row r="200" spans="1:17" ht="15.75" customHeight="1" x14ac:dyDescent="0.25">
      <c r="A200" s="121" t="s">
        <v>103</v>
      </c>
      <c r="B200" s="122"/>
      <c r="C200" s="122"/>
      <c r="D200" s="122"/>
      <c r="E200" s="122"/>
      <c r="F200" s="131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7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7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7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7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7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43272</v>
      </c>
      <c r="H207" s="5">
        <f>ROUNDUP(F207*0.2359*$H$2,0)</f>
        <v>10208</v>
      </c>
      <c r="I207" s="5">
        <v>90</v>
      </c>
      <c r="J207" s="5">
        <f>ROUNDUP(I207*$J$2,0)</f>
        <v>360</v>
      </c>
      <c r="K207" s="5">
        <f>ROUNDUP(I207*0.2359*$K$2,0)</f>
        <v>85</v>
      </c>
      <c r="L207" s="13">
        <f>G207+J207</f>
        <v>43632</v>
      </c>
      <c r="M207" s="13">
        <f>H207+K207</f>
        <v>10293</v>
      </c>
      <c r="N207" s="13">
        <f>L207+M207</f>
        <v>53925</v>
      </c>
      <c r="O207" s="5">
        <f>ROUND((F207+I207)*12*0.02,0)</f>
        <v>2618</v>
      </c>
      <c r="P207" s="5">
        <f>ROUND(O207*0.2359,0)</f>
        <v>618</v>
      </c>
      <c r="Q207" s="91">
        <f>(F207+H207+I207+K207)*4+O207+P207</f>
        <v>88040</v>
      </c>
    </row>
    <row r="208" spans="1:17" ht="15.75" customHeight="1" x14ac:dyDescent="0.25">
      <c r="A208" s="121" t="s">
        <v>104</v>
      </c>
      <c r="B208" s="122"/>
      <c r="C208" s="122"/>
      <c r="D208" s="122"/>
      <c r="E208" s="122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8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8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8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8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8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76924</v>
      </c>
      <c r="H215" s="5">
        <f>ROUNDUP(F215*0.2359*$H$2,0)</f>
        <v>18147</v>
      </c>
      <c r="I215" s="5">
        <v>360</v>
      </c>
      <c r="J215" s="5">
        <f>ROUNDUP(I215*$J$2,0)</f>
        <v>1440</v>
      </c>
      <c r="K215" s="5">
        <f>ROUNDUP(I215*0.2359*$K$2,0)</f>
        <v>340</v>
      </c>
      <c r="L215" s="13">
        <f>G215+J215</f>
        <v>78364</v>
      </c>
      <c r="M215" s="13">
        <f>H215+K215</f>
        <v>18487</v>
      </c>
      <c r="N215" s="13">
        <f>L215+M215</f>
        <v>96851</v>
      </c>
      <c r="O215" s="5">
        <f>ROUND((F215+I215)*12*0.02,0)</f>
        <v>4702</v>
      </c>
      <c r="P215" s="5">
        <f>ROUND(O215*0.2359,0)</f>
        <v>1109</v>
      </c>
      <c r="Q215" s="91">
        <f>(F215+H215+I215+K215)*4+O215+P215</f>
        <v>158123</v>
      </c>
    </row>
    <row r="216" spans="1:17" ht="15.75" x14ac:dyDescent="0.25">
      <c r="A216" s="121" t="s">
        <v>105</v>
      </c>
      <c r="B216" s="122"/>
      <c r="C216" s="122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9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9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9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9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9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9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98896</v>
      </c>
      <c r="H224" s="5">
        <f>ROUNDUP(F224*0.2359*$H$2,0)</f>
        <v>23330</v>
      </c>
      <c r="I224" s="5">
        <v>90</v>
      </c>
      <c r="J224" s="5">
        <f>ROUNDUP(I224*$J$2,0)</f>
        <v>360</v>
      </c>
      <c r="K224" s="5">
        <f>ROUNDUP(I224*0.2359*$K$2,0)</f>
        <v>85</v>
      </c>
      <c r="L224" s="13">
        <f>G224+J224</f>
        <v>99256</v>
      </c>
      <c r="M224" s="13">
        <f>H224+K224</f>
        <v>23415</v>
      </c>
      <c r="N224" s="13">
        <f>L224+M224</f>
        <v>122671</v>
      </c>
      <c r="O224" s="5">
        <f>ROUND((F224+I224)*12*0.02,0)</f>
        <v>5955</v>
      </c>
      <c r="P224" s="5">
        <f>ROUND(O224*0.2359,0)</f>
        <v>1405</v>
      </c>
      <c r="Q224" s="91">
        <f>(F224+H224+I224+K224)*4+O224+P224</f>
        <v>200276</v>
      </c>
    </row>
    <row r="225" spans="1:17" ht="15.75" x14ac:dyDescent="0.25">
      <c r="A225" s="121" t="s">
        <v>106</v>
      </c>
      <c r="B225" s="122"/>
      <c r="C225" s="122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30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106">
        <v>2.84</v>
      </c>
      <c r="E228" s="6">
        <v>932</v>
      </c>
      <c r="F228" s="6">
        <f t="shared" si="30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21012</v>
      </c>
      <c r="H230" s="5">
        <f>ROUNDUP(F230*0.2359*$H$2,0)</f>
        <v>4957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21012</v>
      </c>
      <c r="M230" s="13">
        <f>H230+K230</f>
        <v>4957</v>
      </c>
      <c r="N230" s="13">
        <f>L230+M230</f>
        <v>25969</v>
      </c>
      <c r="O230" s="5">
        <f>ROUND((F230+I230)*12*0.02,0)</f>
        <v>1261</v>
      </c>
      <c r="P230" s="5">
        <f>ROUND(O230*0.2359,0)</f>
        <v>297</v>
      </c>
      <c r="Q230" s="13">
        <f>(F230+H230+I230+K230)*8+O230+P230</f>
        <v>83238</v>
      </c>
    </row>
    <row r="231" spans="1:17" ht="15.75" x14ac:dyDescent="0.25">
      <c r="A231" s="121" t="s">
        <v>107</v>
      </c>
      <c r="B231" s="122"/>
      <c r="C231" s="122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1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105">
        <v>2.84</v>
      </c>
      <c r="E234" s="42">
        <v>932</v>
      </c>
      <c r="F234" s="42">
        <f t="shared" si="31"/>
        <v>2647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5.84</v>
      </c>
      <c r="E236" s="44"/>
      <c r="F236" s="44">
        <f>SUM(F232:F235)</f>
        <v>5343</v>
      </c>
      <c r="G236" s="5">
        <f>ROUNDUP(F236*$G$2,0)</f>
        <v>21372</v>
      </c>
      <c r="H236" s="5">
        <f>ROUNDUP(F236*0.2359*$H$2,0)</f>
        <v>5042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21372</v>
      </c>
      <c r="M236" s="13">
        <f>H236+K236</f>
        <v>5042</v>
      </c>
      <c r="N236" s="13">
        <f>L236+M236</f>
        <v>26414</v>
      </c>
      <c r="O236" s="5">
        <f>ROUND((F236+I236)*12*0.02,0)</f>
        <v>1282</v>
      </c>
      <c r="P236" s="5">
        <f>ROUND(O236*0.2359,0)</f>
        <v>302</v>
      </c>
      <c r="Q236" s="13">
        <f>(F236+H236+I236+K236)*8+O236+P236</f>
        <v>84664</v>
      </c>
    </row>
    <row r="237" spans="1:17" ht="15.75" x14ac:dyDescent="0.25">
      <c r="A237" s="121" t="s">
        <v>108</v>
      </c>
      <c r="B237" s="122"/>
      <c r="C237" s="122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2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2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89">
        <v>1.7</v>
      </c>
      <c r="E241" s="19">
        <v>970</v>
      </c>
      <c r="F241" s="6">
        <f t="shared" si="32"/>
        <v>1649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07">
        <v>0</v>
      </c>
      <c r="E242" s="19">
        <v>970</v>
      </c>
      <c r="F242" s="6">
        <f t="shared" si="32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4.2</v>
      </c>
      <c r="E243" s="22"/>
      <c r="F243" s="22">
        <f>SUM(F238:F242)</f>
        <v>5255</v>
      </c>
      <c r="G243" s="5">
        <f>ROUNDUP(F243*$G$2,0)</f>
        <v>21020</v>
      </c>
      <c r="H243" s="5">
        <f>ROUNDUP(F243*0.2359*$H$2,0)</f>
        <v>4959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21020</v>
      </c>
      <c r="M243" s="13">
        <f>H243+K243</f>
        <v>4959</v>
      </c>
      <c r="N243" s="13">
        <f>L243+M243</f>
        <v>25979</v>
      </c>
      <c r="O243" s="5">
        <f>ROUND((F243+I243)*12*0.02,0)</f>
        <v>1261</v>
      </c>
      <c r="P243" s="5">
        <f>ROUND(O243*0.2359,0)</f>
        <v>297</v>
      </c>
      <c r="Q243" s="13">
        <f>(F243+H243+I243+K243)*8+O243+P243</f>
        <v>83270</v>
      </c>
    </row>
    <row r="244" spans="1:17" ht="15.75" x14ac:dyDescent="0.25">
      <c r="A244" s="121" t="s">
        <v>109</v>
      </c>
      <c r="B244" s="122"/>
      <c r="C244" s="122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3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3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15344</v>
      </c>
      <c r="H248" s="5">
        <f>ROUNDUP(F248*0.2359*$H$2,0)</f>
        <v>3620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15344</v>
      </c>
      <c r="M248" s="13">
        <f>H248+K248</f>
        <v>3620</v>
      </c>
      <c r="N248" s="13">
        <f>L248+M248</f>
        <v>18964</v>
      </c>
      <c r="O248" s="5">
        <f>ROUND((F248+I248)*12*0.02,0)</f>
        <v>921</v>
      </c>
      <c r="P248" s="5">
        <f>ROUND(O248*0.2359,0)</f>
        <v>217</v>
      </c>
      <c r="Q248" s="13">
        <f>(F248+H248+I248+K248)*8+O248+P248</f>
        <v>60786</v>
      </c>
    </row>
    <row r="250" spans="1:17" ht="21" customHeight="1" x14ac:dyDescent="0.25">
      <c r="C250" s="98" t="s">
        <v>142</v>
      </c>
      <c r="D250" s="102">
        <f>SUM(D4:D248)/2</f>
        <v>173.6149999999999</v>
      </c>
      <c r="E250" s="47"/>
      <c r="F250" s="102">
        <f>SUM(F4:F248)/2</f>
        <v>185330</v>
      </c>
      <c r="G250" s="47">
        <f t="shared" ref="G250:N250" si="34">SUM(G4:G248)</f>
        <v>741320</v>
      </c>
      <c r="H250" s="47">
        <f t="shared" si="34"/>
        <v>174895</v>
      </c>
      <c r="I250" s="47">
        <f t="shared" si="34"/>
        <v>1301.45</v>
      </c>
      <c r="J250" s="47">
        <f t="shared" si="34"/>
        <v>5207</v>
      </c>
      <c r="K250" s="47">
        <f t="shared" si="34"/>
        <v>1231</v>
      </c>
      <c r="L250" s="47">
        <f t="shared" si="34"/>
        <v>746527</v>
      </c>
      <c r="M250" s="47">
        <f t="shared" si="34"/>
        <v>176126</v>
      </c>
      <c r="N250" s="103">
        <f t="shared" si="34"/>
        <v>922653</v>
      </c>
    </row>
    <row r="252" spans="1:17" x14ac:dyDescent="0.25">
      <c r="M252" s="104" t="s">
        <v>145</v>
      </c>
      <c r="N252" t="s">
        <v>144</v>
      </c>
    </row>
    <row r="253" spans="1:17" x14ac:dyDescent="0.25">
      <c r="L253" s="93"/>
      <c r="M253" t="s">
        <v>146</v>
      </c>
      <c r="N253" s="96">
        <f>N250*12/100</f>
        <v>110718.36</v>
      </c>
    </row>
    <row r="254" spans="1:17" x14ac:dyDescent="0.25">
      <c r="M254" s="96" t="s">
        <v>147</v>
      </c>
      <c r="N254" s="96">
        <f>N250+N253</f>
        <v>1033371.36</v>
      </c>
    </row>
  </sheetData>
  <mergeCells count="54">
    <mergeCell ref="A17:C17"/>
    <mergeCell ref="A1:F1"/>
    <mergeCell ref="A2:F2"/>
    <mergeCell ref="A4:F4"/>
    <mergeCell ref="A5:F5"/>
    <mergeCell ref="A10:C10"/>
    <mergeCell ref="A66:C66"/>
    <mergeCell ref="A18:C18"/>
    <mergeCell ref="A22:C22"/>
    <mergeCell ref="A29:C29"/>
    <mergeCell ref="A30:C30"/>
    <mergeCell ref="A33:F33"/>
    <mergeCell ref="A41:C41"/>
    <mergeCell ref="A42:F42"/>
    <mergeCell ref="A49:F49"/>
    <mergeCell ref="A57:F57"/>
    <mergeCell ref="A61:C61"/>
    <mergeCell ref="A62:C62"/>
    <mergeCell ref="A118:F118"/>
    <mergeCell ref="A73:C73"/>
    <mergeCell ref="A74:F74"/>
    <mergeCell ref="A78:F78"/>
    <mergeCell ref="A87:F87"/>
    <mergeCell ref="A91:C91"/>
    <mergeCell ref="A92:C92"/>
    <mergeCell ref="A98:F98"/>
    <mergeCell ref="A106:C106"/>
    <mergeCell ref="A107:C107"/>
    <mergeCell ref="A112:C112"/>
    <mergeCell ref="A117:C117"/>
    <mergeCell ref="A176:C176"/>
    <mergeCell ref="A123:F123"/>
    <mergeCell ref="A132:F132"/>
    <mergeCell ref="A136:C136"/>
    <mergeCell ref="A137:C137"/>
    <mergeCell ref="A142:F142"/>
    <mergeCell ref="A150:C150"/>
    <mergeCell ref="A151:C151"/>
    <mergeCell ref="A155:C155"/>
    <mergeCell ref="A163:C163"/>
    <mergeCell ref="A164:C164"/>
    <mergeCell ref="A170:C170"/>
    <mergeCell ref="A244:C244"/>
    <mergeCell ref="A177:C177"/>
    <mergeCell ref="A181:F181"/>
    <mergeCell ref="A190:C190"/>
    <mergeCell ref="A191:C191"/>
    <mergeCell ref="A196:C196"/>
    <mergeCell ref="A200:F200"/>
    <mergeCell ref="A208:E208"/>
    <mergeCell ref="A216:C216"/>
    <mergeCell ref="A225:C225"/>
    <mergeCell ref="A231:C231"/>
    <mergeCell ref="A237:C237"/>
  </mergeCells>
  <pageMargins left="0.23622047244094491" right="0.23622047244094491" top="0.35433070866141736" bottom="0.35433070866141736" header="0" footer="0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5"/>
  <sheetViews>
    <sheetView zoomScale="96" zoomScaleNormal="96" zoomScaleSheetLayoutView="100" workbookViewId="0">
      <pane ySplit="3" topLeftCell="A257" activePane="bottomLeft" state="frozen"/>
      <selection activeCell="A137" sqref="A137:Q140"/>
      <selection pane="bottomLeft" activeCell="H279" sqref="H279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23" t="s">
        <v>118</v>
      </c>
      <c r="B1" s="123"/>
      <c r="C1" s="123"/>
      <c r="D1" s="123"/>
      <c r="E1" s="123"/>
      <c r="F1" s="123"/>
    </row>
    <row r="2" spans="1:17" ht="33.75" customHeight="1" x14ac:dyDescent="0.25">
      <c r="A2" s="124" t="s">
        <v>120</v>
      </c>
      <c r="B2" s="124"/>
      <c r="C2" s="124"/>
      <c r="D2" s="124"/>
      <c r="E2" s="124"/>
      <c r="F2" s="124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21" t="s">
        <v>117</v>
      </c>
      <c r="B12" s="122"/>
      <c r="C12" s="122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28" t="s">
        <v>89</v>
      </c>
      <c r="B19" s="128"/>
      <c r="C19" s="128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25" t="s">
        <v>26</v>
      </c>
      <c r="B20" s="126"/>
      <c r="C20" s="126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40" t="s">
        <v>27</v>
      </c>
      <c r="B24" s="141"/>
      <c r="C24" s="141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28" t="s">
        <v>90</v>
      </c>
      <c r="B31" s="128"/>
      <c r="C31" s="128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27" t="s">
        <v>29</v>
      </c>
      <c r="B32" s="127"/>
      <c r="C32" s="127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46" t="s">
        <v>116</v>
      </c>
      <c r="B37" s="147"/>
      <c r="C37" s="147"/>
      <c r="D37" s="147"/>
      <c r="E37" s="147"/>
      <c r="F37" s="148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28" t="s">
        <v>91</v>
      </c>
      <c r="B45" s="128"/>
      <c r="C45" s="128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29" t="s">
        <v>79</v>
      </c>
      <c r="B46" s="127"/>
      <c r="C46" s="127"/>
      <c r="D46" s="127"/>
      <c r="E46" s="127"/>
      <c r="F46" s="130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21" t="s">
        <v>81</v>
      </c>
      <c r="B53" s="122"/>
      <c r="C53" s="122"/>
      <c r="D53" s="122"/>
      <c r="E53" s="122"/>
      <c r="F53" s="131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32" t="s">
        <v>82</v>
      </c>
      <c r="B63" s="133"/>
      <c r="C63" s="133"/>
      <c r="D63" s="133"/>
      <c r="E63" s="133"/>
      <c r="F63" s="134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28" t="s">
        <v>92</v>
      </c>
      <c r="B67" s="128"/>
      <c r="C67" s="128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25" t="s">
        <v>32</v>
      </c>
      <c r="B68" s="126"/>
      <c r="C68" s="126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21" t="s">
        <v>115</v>
      </c>
      <c r="B74" s="122"/>
      <c r="C74" s="122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28" t="s">
        <v>114</v>
      </c>
      <c r="B81" s="128"/>
      <c r="C81" s="128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25" t="s">
        <v>83</v>
      </c>
      <c r="B82" s="126"/>
      <c r="C82" s="126"/>
      <c r="D82" s="126"/>
      <c r="E82" s="126"/>
      <c r="F82" s="135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21" t="s">
        <v>84</v>
      </c>
      <c r="B85" s="122"/>
      <c r="C85" s="122"/>
      <c r="D85" s="122"/>
      <c r="E85" s="122"/>
      <c r="F85" s="131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21" t="s">
        <v>113</v>
      </c>
      <c r="B93" s="122"/>
      <c r="C93" s="122"/>
      <c r="D93" s="122"/>
      <c r="E93" s="122"/>
      <c r="F93" s="131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28" t="s">
        <v>93</v>
      </c>
      <c r="B97" s="128"/>
      <c r="C97" s="128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25" t="s">
        <v>35</v>
      </c>
      <c r="B98" s="126"/>
      <c r="C98" s="126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36" t="s">
        <v>112</v>
      </c>
      <c r="B103" s="137"/>
      <c r="C103" s="137"/>
      <c r="D103" s="137"/>
      <c r="E103" s="137"/>
      <c r="F103" s="138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28" t="s">
        <v>94</v>
      </c>
      <c r="B110" s="128"/>
      <c r="C110" s="128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25" t="s">
        <v>38</v>
      </c>
      <c r="B111" s="126"/>
      <c r="C111" s="126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21" t="s">
        <v>40</v>
      </c>
      <c r="B119" s="122"/>
      <c r="C119" s="122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28" t="s">
        <v>95</v>
      </c>
      <c r="B125" s="128"/>
      <c r="C125" s="128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42" t="s">
        <v>85</v>
      </c>
      <c r="B126" s="142"/>
      <c r="C126" s="142"/>
      <c r="D126" s="142"/>
      <c r="E126" s="142"/>
      <c r="F126" s="142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32" t="s">
        <v>86</v>
      </c>
      <c r="B129" s="133"/>
      <c r="C129" s="133"/>
      <c r="D129" s="133"/>
      <c r="E129" s="133"/>
      <c r="F129" s="134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43" t="s">
        <v>87</v>
      </c>
      <c r="B137" s="144"/>
      <c r="C137" s="144"/>
      <c r="D137" s="144"/>
      <c r="E137" s="144"/>
      <c r="F137" s="145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28" t="s">
        <v>96</v>
      </c>
      <c r="B141" s="128"/>
      <c r="C141" s="128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25" t="s">
        <v>41</v>
      </c>
      <c r="B142" s="126"/>
      <c r="C142" s="126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21" t="s">
        <v>111</v>
      </c>
      <c r="B147" s="122"/>
      <c r="C147" s="122"/>
      <c r="D147" s="122"/>
      <c r="E147" s="122"/>
      <c r="F147" s="131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28" t="s">
        <v>97</v>
      </c>
      <c r="B154" s="128"/>
      <c r="C154" s="128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25" t="s">
        <v>48</v>
      </c>
      <c r="B155" s="126"/>
      <c r="C155" s="126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21" t="s">
        <v>49</v>
      </c>
      <c r="B160" s="122"/>
      <c r="C160" s="122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28" t="s">
        <v>98</v>
      </c>
      <c r="B167" s="128"/>
      <c r="C167" s="128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25" t="s">
        <v>51</v>
      </c>
      <c r="B168" s="126"/>
      <c r="C168" s="126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21" t="s">
        <v>52</v>
      </c>
      <c r="B175" s="122"/>
      <c r="C175" s="122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28" t="s">
        <v>99</v>
      </c>
      <c r="B182" s="128"/>
      <c r="C182" s="128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25" t="s">
        <v>53</v>
      </c>
      <c r="B183" s="126"/>
      <c r="C183" s="126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21" t="s">
        <v>54</v>
      </c>
      <c r="B187" s="122"/>
      <c r="C187" s="122"/>
      <c r="D187" s="122"/>
      <c r="E187" s="122"/>
      <c r="F187" s="131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28" t="s">
        <v>100</v>
      </c>
      <c r="B195" s="128"/>
      <c r="C195" s="128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25" t="s">
        <v>56</v>
      </c>
      <c r="B196" s="126"/>
      <c r="C196" s="126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21" t="s">
        <v>110</v>
      </c>
      <c r="B202" s="122"/>
      <c r="C202" s="122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28" t="s">
        <v>101</v>
      </c>
      <c r="B209" s="128"/>
      <c r="C209" s="128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25" t="s">
        <v>102</v>
      </c>
      <c r="B210" s="126"/>
      <c r="C210" s="126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989</v>
      </c>
      <c r="F211" s="6">
        <f>ROUND(D211*E211,0)</f>
        <v>680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900</v>
      </c>
      <c r="F212" s="6">
        <f>ROUND(D212*E212,0)</f>
        <v>900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1580</v>
      </c>
      <c r="G213" s="5">
        <f>F213*8</f>
        <v>12640</v>
      </c>
      <c r="H213" s="5">
        <f>ROUND(F213*0.2359,0)</f>
        <v>373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12640</v>
      </c>
      <c r="M213" s="13">
        <f>H213+K213</f>
        <v>373</v>
      </c>
      <c r="O213" s="5">
        <f>ROUND((F213+I213)*12*0.02,0)</f>
        <v>379</v>
      </c>
      <c r="P213" s="5">
        <f>ROUND(O213*0.2359,0)</f>
        <v>89</v>
      </c>
      <c r="Q213" s="91">
        <f>(F213+H213+I213+K213)*4+O213+P213</f>
        <v>8280</v>
      </c>
    </row>
    <row r="214" spans="1:17" ht="15.75" customHeight="1" x14ac:dyDescent="0.25">
      <c r="A214" s="121" t="s">
        <v>59</v>
      </c>
      <c r="B214" s="122"/>
      <c r="C214" s="122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950</v>
      </c>
      <c r="F215" s="6">
        <f>ROUND(D215*E215,0)</f>
        <v>950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989</v>
      </c>
      <c r="F216" s="6">
        <f>ROUND(D216*E216,0)</f>
        <v>507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1457</v>
      </c>
      <c r="G217" s="5">
        <f>F217*8</f>
        <v>11656</v>
      </c>
      <c r="H217" s="5">
        <f>ROUND(F217*0.2359,0)</f>
        <v>344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11656</v>
      </c>
      <c r="M217" s="13">
        <f>H217+K217</f>
        <v>344</v>
      </c>
      <c r="O217" s="5">
        <f>ROUND((F217+I217)*12*0.02,0)</f>
        <v>350</v>
      </c>
      <c r="P217" s="5">
        <f>ROUND(O217*0.2359,0)</f>
        <v>83</v>
      </c>
      <c r="Q217" s="91">
        <f>(F217+H217+I217+K217)*4+O217+P217</f>
        <v>7637</v>
      </c>
    </row>
    <row r="218" spans="1:17" ht="15.75" customHeight="1" x14ac:dyDescent="0.25">
      <c r="A218" s="121" t="s">
        <v>103</v>
      </c>
      <c r="B218" s="122"/>
      <c r="C218" s="122"/>
      <c r="D218" s="122"/>
      <c r="E218" s="122"/>
      <c r="F218" s="131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1239</v>
      </c>
      <c r="F219" s="6">
        <f>ROUND(D219*E219,0)</f>
        <v>1239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989</v>
      </c>
      <c r="F220" s="6">
        <f t="shared" ref="F220:F224" si="28">ROUND(D220*E220,0)</f>
        <v>495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942</v>
      </c>
      <c r="F221" s="6">
        <f t="shared" si="28"/>
        <v>5949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942</v>
      </c>
      <c r="F222" s="6">
        <f t="shared" si="28"/>
        <v>707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942</v>
      </c>
      <c r="F223" s="6">
        <f t="shared" si="28"/>
        <v>589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900</v>
      </c>
      <c r="F224" s="6">
        <f t="shared" si="28"/>
        <v>252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9231</v>
      </c>
      <c r="G225" s="5">
        <f>F225*8</f>
        <v>73848</v>
      </c>
      <c r="H225" s="5">
        <f>ROUND(F225*0.2359,0)</f>
        <v>2178</v>
      </c>
      <c r="I225" s="5"/>
      <c r="J225" s="5">
        <f>I225*8</f>
        <v>0</v>
      </c>
      <c r="K225" s="5">
        <f>ROUND(I225*0.2359,0)</f>
        <v>0</v>
      </c>
      <c r="L225" s="13">
        <f>G225+J225</f>
        <v>73848</v>
      </c>
      <c r="M225" s="13">
        <f>H225+K225</f>
        <v>2178</v>
      </c>
      <c r="O225" s="5">
        <f>ROUND((F225+I225)*12*0.02,0)</f>
        <v>2215</v>
      </c>
      <c r="P225" s="5">
        <f>ROUND(O225*0.2359,0)</f>
        <v>523</v>
      </c>
      <c r="Q225" s="91">
        <f>(F225+H225+I225+K225)*4+O225+P225</f>
        <v>48374</v>
      </c>
    </row>
    <row r="226" spans="1:17" ht="15.75" customHeight="1" x14ac:dyDescent="0.25">
      <c r="A226" s="121" t="s">
        <v>104</v>
      </c>
      <c r="B226" s="122"/>
      <c r="C226" s="122"/>
      <c r="D226" s="122"/>
      <c r="E226" s="122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1368</v>
      </c>
      <c r="F227" s="37">
        <f>ROUND(D227*E227,0)</f>
        <v>1368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989</v>
      </c>
      <c r="F228" s="37">
        <f t="shared" ref="F228:F232" si="29">ROUND(D228*E228,0)</f>
        <v>989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942</v>
      </c>
      <c r="F229" s="37">
        <f t="shared" si="29"/>
        <v>12246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942</v>
      </c>
      <c r="F230" s="37">
        <f t="shared" si="29"/>
        <v>1055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942</v>
      </c>
      <c r="F231" s="37">
        <f t="shared" si="29"/>
        <v>1178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900</v>
      </c>
      <c r="F232" s="37">
        <f t="shared" si="29"/>
        <v>603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17439</v>
      </c>
      <c r="G233" s="5">
        <f>F233*8</f>
        <v>139512</v>
      </c>
      <c r="H233" s="5">
        <f>ROUND(F233*0.2359,0)</f>
        <v>4114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141604.79999999999</v>
      </c>
      <c r="M233" s="13">
        <f>H233+K233</f>
        <v>4176</v>
      </c>
      <c r="O233" s="5">
        <f>ROUND((F233+I233)*12*0.02,0)</f>
        <v>4248</v>
      </c>
      <c r="P233" s="5">
        <f>ROUND(O233*0.2359,0)</f>
        <v>1002</v>
      </c>
      <c r="Q233" s="91">
        <f>(F233+H233+I233+K233)*4+O233+P233</f>
        <v>92756.4</v>
      </c>
    </row>
    <row r="234" spans="1:17" ht="15.75" x14ac:dyDescent="0.25">
      <c r="A234" s="121" t="s">
        <v>105</v>
      </c>
      <c r="B234" s="122"/>
      <c r="C234" s="122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1606</v>
      </c>
      <c r="F235" s="37">
        <f>ROUND(D235*E235,0)</f>
        <v>1606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1299</v>
      </c>
      <c r="F236" s="37">
        <f t="shared" ref="F236:F241" si="30">ROUND(D236*E236,0)</f>
        <v>1299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942</v>
      </c>
      <c r="F237" s="37">
        <f t="shared" si="30"/>
        <v>15072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942</v>
      </c>
      <c r="F238" s="37">
        <f t="shared" si="30"/>
        <v>1884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942</v>
      </c>
      <c r="F239" s="37">
        <f t="shared" si="30"/>
        <v>2355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>
        <v>70</v>
      </c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900</v>
      </c>
      <c r="F241" s="37">
        <f t="shared" si="30"/>
        <v>1013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23229</v>
      </c>
      <c r="G242" s="5">
        <f>F242*8</f>
        <v>185832</v>
      </c>
      <c r="H242" s="5">
        <f>ROUND(F242*0.2359,0)</f>
        <v>5480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185832</v>
      </c>
      <c r="M242" s="13">
        <f>H242+K242</f>
        <v>5480</v>
      </c>
      <c r="O242" s="5">
        <f>ROUND((F242+I242)*12*0.02,0)</f>
        <v>5575</v>
      </c>
      <c r="P242" s="5">
        <f>ROUND(O242*0.2359,0)</f>
        <v>1315</v>
      </c>
      <c r="Q242" s="91">
        <f>(F242+H242+I242+K242)*4+O242+P242</f>
        <v>121726</v>
      </c>
    </row>
    <row r="243" spans="1:17" ht="15.75" x14ac:dyDescent="0.25">
      <c r="A243" s="121" t="s">
        <v>106</v>
      </c>
      <c r="B243" s="122"/>
      <c r="C243" s="122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21" t="s">
        <v>107</v>
      </c>
      <c r="B249" s="122"/>
      <c r="C249" s="122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21" t="s">
        <v>108</v>
      </c>
      <c r="B255" s="122"/>
      <c r="C255" s="122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21" t="s">
        <v>109</v>
      </c>
      <c r="B262" s="122"/>
      <c r="C262" s="122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166422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1331376</v>
      </c>
      <c r="H271" s="47">
        <f t="shared" si="39"/>
        <v>39259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1062681.92</v>
      </c>
      <c r="M271" s="47">
        <f t="shared" si="39"/>
        <v>38323</v>
      </c>
      <c r="N271" s="47">
        <f t="shared" si="39"/>
        <v>5826</v>
      </c>
      <c r="O271" s="47">
        <f t="shared" si="39"/>
        <v>40153</v>
      </c>
      <c r="P271" s="47">
        <f t="shared" si="39"/>
        <v>9474</v>
      </c>
      <c r="Q271" s="47">
        <f>Q11+Q18+Q23+Q30+Q36+Q44+Q52+Q62+Q66+Q73+Q80+Q84+Q92+Q96+Q102+Q109+Q118+Q124+Q128+Q136+Q140+Q146+Q153+Q159+Q166+Q174+Q181+Q186+Q194+Q201+Q208+Q213+Q217+Q225+Q233+Q242+Q248+Q254+Q261+Q267</f>
        <v>1440841.24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181361</v>
      </c>
      <c r="H273">
        <f>F271+I271</f>
        <v>167307.07999999999</v>
      </c>
    </row>
    <row r="274" spans="2:8" x14ac:dyDescent="0.25">
      <c r="B274" t="s">
        <v>128</v>
      </c>
      <c r="C274">
        <f>ROUND(C273*0.2359,0)</f>
        <v>42783</v>
      </c>
    </row>
    <row r="275" spans="2:8" x14ac:dyDescent="0.25">
      <c r="B275" s="47" t="s">
        <v>129</v>
      </c>
      <c r="C275" s="47">
        <f>(C273+C274)*4</f>
        <v>896576</v>
      </c>
    </row>
  </sheetData>
  <mergeCells count="57">
    <mergeCell ref="A45:C45"/>
    <mergeCell ref="A1:F1"/>
    <mergeCell ref="A2:F2"/>
    <mergeCell ref="A4:F4"/>
    <mergeCell ref="A5:F5"/>
    <mergeCell ref="A12:C12"/>
    <mergeCell ref="A19:C19"/>
    <mergeCell ref="A20:C20"/>
    <mergeCell ref="A24:C24"/>
    <mergeCell ref="A31:C31"/>
    <mergeCell ref="A32:C32"/>
    <mergeCell ref="A37:F37"/>
    <mergeCell ref="A98:C98"/>
    <mergeCell ref="A46:F46"/>
    <mergeCell ref="A53:F53"/>
    <mergeCell ref="A63:F63"/>
    <mergeCell ref="A67:C67"/>
    <mergeCell ref="A68:C68"/>
    <mergeCell ref="A74:C74"/>
    <mergeCell ref="A81:C81"/>
    <mergeCell ref="A82:F82"/>
    <mergeCell ref="A85:F85"/>
    <mergeCell ref="A93:F93"/>
    <mergeCell ref="A97:C97"/>
    <mergeCell ref="A154:C154"/>
    <mergeCell ref="A103:F103"/>
    <mergeCell ref="A110:C110"/>
    <mergeCell ref="A111:C111"/>
    <mergeCell ref="A119:C119"/>
    <mergeCell ref="A125:C125"/>
    <mergeCell ref="A126:F126"/>
    <mergeCell ref="A129:F129"/>
    <mergeCell ref="A137:F137"/>
    <mergeCell ref="A141:C141"/>
    <mergeCell ref="A142:C142"/>
    <mergeCell ref="A147:F147"/>
    <mergeCell ref="A209:C209"/>
    <mergeCell ref="A155:C155"/>
    <mergeCell ref="A160:C160"/>
    <mergeCell ref="A167:C167"/>
    <mergeCell ref="A168:C168"/>
    <mergeCell ref="A175:C175"/>
    <mergeCell ref="A182:C182"/>
    <mergeCell ref="A183:C183"/>
    <mergeCell ref="A187:F187"/>
    <mergeCell ref="A195:C195"/>
    <mergeCell ref="A196:C196"/>
    <mergeCell ref="A202:C202"/>
    <mergeCell ref="A249:C249"/>
    <mergeCell ref="A255:C255"/>
    <mergeCell ref="A262:C262"/>
    <mergeCell ref="A210:C210"/>
    <mergeCell ref="A214:C214"/>
    <mergeCell ref="A218:F218"/>
    <mergeCell ref="A226:E226"/>
    <mergeCell ref="A234:C234"/>
    <mergeCell ref="A243:C243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54"/>
  <sheetViews>
    <sheetView zoomScale="124" zoomScaleNormal="124" zoomScaleSheetLayoutView="100" workbookViewId="0">
      <pane ySplit="3" topLeftCell="A238" activePane="bottomLeft" state="frozen"/>
      <selection pane="bottomLeft" activeCell="Q250" sqref="Q25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hidden="1" customWidth="1"/>
    <col min="9" max="10" width="9.28515625" hidden="1" customWidth="1"/>
    <col min="11" max="11" width="8.5703125" hidden="1" customWidth="1"/>
    <col min="12" max="12" width="12" hidden="1" customWidth="1"/>
    <col min="13" max="13" width="13.5703125" customWidth="1"/>
    <col min="14" max="14" width="12.28515625" customWidth="1"/>
    <col min="15" max="15" width="13.140625" customWidth="1"/>
    <col min="16" max="16" width="14.5703125" customWidth="1"/>
    <col min="17" max="17" width="12.85546875" customWidth="1"/>
  </cols>
  <sheetData>
    <row r="1" spans="1:17" ht="23.25" customHeight="1" x14ac:dyDescent="0.25">
      <c r="A1" s="123" t="s">
        <v>140</v>
      </c>
      <c r="B1" s="123"/>
      <c r="C1" s="123"/>
      <c r="D1" s="123"/>
      <c r="E1" s="123"/>
      <c r="F1" s="123"/>
    </row>
    <row r="2" spans="1:17" ht="33.75" customHeight="1" x14ac:dyDescent="0.25">
      <c r="A2" s="124" t="s">
        <v>141</v>
      </c>
      <c r="B2" s="124"/>
      <c r="C2" s="124"/>
      <c r="D2" s="124"/>
      <c r="E2" s="124"/>
      <c r="F2" s="124"/>
      <c r="G2">
        <v>8</v>
      </c>
      <c r="H2">
        <v>8</v>
      </c>
      <c r="J2">
        <v>8</v>
      </c>
      <c r="K2">
        <v>8</v>
      </c>
      <c r="N2">
        <v>8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"1119 *"&amp;J2</f>
        <v>1119 *8</v>
      </c>
      <c r="K3" s="4" t="str">
        <f>"1210 *"&amp;K2</f>
        <v>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12872</v>
      </c>
      <c r="H9" s="5">
        <f>ROUNDUP(F9*0.2359*$H$2,0)</f>
        <v>3037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12872</v>
      </c>
      <c r="M9" s="13">
        <f>H9+K9</f>
        <v>3037</v>
      </c>
      <c r="N9" s="13">
        <f>L9+M9</f>
        <v>15909</v>
      </c>
      <c r="O9" s="5">
        <f>ROUNDUP((F9+I9)*12*0.02,0)</f>
        <v>387</v>
      </c>
      <c r="P9" s="5">
        <f>ROUNDUP(O9*0.2359,0)</f>
        <v>92</v>
      </c>
      <c r="Q9" s="13">
        <f>SUM(N9:P9)</f>
        <v>16388</v>
      </c>
    </row>
    <row r="10" spans="1:17" ht="15.75" customHeight="1" x14ac:dyDescent="0.25">
      <c r="A10" s="121" t="s">
        <v>117</v>
      </c>
      <c r="B10" s="122"/>
      <c r="C10" s="122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34448</v>
      </c>
      <c r="H16" s="5">
        <f>ROUNDUP(F16*0.2359*$H$2,0)</f>
        <v>8127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34448</v>
      </c>
      <c r="M16" s="13">
        <f>H16+K16</f>
        <v>8127</v>
      </c>
      <c r="N16" s="13">
        <f>L16+M16</f>
        <v>42575</v>
      </c>
      <c r="O16" s="5">
        <f>ROUNDUP((F16+I16)*12*0.02,0)</f>
        <v>1034</v>
      </c>
      <c r="P16" s="5">
        <f>ROUNDUP(O16*0.2359,0)</f>
        <v>244</v>
      </c>
      <c r="Q16" s="13">
        <f>SUM(N16:P16)</f>
        <v>43853</v>
      </c>
    </row>
    <row r="17" spans="1:17" ht="15.75" x14ac:dyDescent="0.25">
      <c r="A17" s="128" t="s">
        <v>89</v>
      </c>
      <c r="B17" s="128"/>
      <c r="C17" s="128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25" t="s">
        <v>26</v>
      </c>
      <c r="B18" s="126"/>
      <c r="C18" s="126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3648</v>
      </c>
      <c r="H21" s="5">
        <f>ROUNDUP(F21*0.2359*$H$2,0)</f>
        <v>861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3648</v>
      </c>
      <c r="M21" s="13">
        <f>H21+K21</f>
        <v>861</v>
      </c>
      <c r="N21" s="13">
        <f>L21+M21</f>
        <v>4509</v>
      </c>
      <c r="O21" s="5">
        <f>ROUNDUP((F21+I21)*12*0.02,0)</f>
        <v>110</v>
      </c>
      <c r="P21" s="5">
        <f>ROUNDUP(O21*0.2359,0)</f>
        <v>26</v>
      </c>
      <c r="Q21" s="13">
        <f>SUM(N21:P21)</f>
        <v>4645</v>
      </c>
    </row>
    <row r="22" spans="1:17" ht="15.75" customHeight="1" x14ac:dyDescent="0.25">
      <c r="A22" s="140" t="s">
        <v>27</v>
      </c>
      <c r="B22" s="141"/>
      <c r="C22" s="141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30776</v>
      </c>
      <c r="H28" s="5">
        <f>ROUNDUP(F28*0.2359*$H$2,0)</f>
        <v>7261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30776</v>
      </c>
      <c r="M28" s="13">
        <f>H28+K28</f>
        <v>7261</v>
      </c>
      <c r="N28" s="13">
        <f>L28+M28</f>
        <v>38037</v>
      </c>
      <c r="O28" s="5">
        <f>ROUNDUP((F28+I28)*12*0.02,0)</f>
        <v>924</v>
      </c>
      <c r="P28" s="5">
        <f>ROUNDUP(O28*0.2359,0)</f>
        <v>218</v>
      </c>
      <c r="Q28" s="13">
        <f>SUM(N28:P28)</f>
        <v>39179</v>
      </c>
    </row>
    <row r="29" spans="1:17" ht="15.75" x14ac:dyDescent="0.25">
      <c r="A29" s="128" t="s">
        <v>90</v>
      </c>
      <c r="B29" s="128"/>
      <c r="C29" s="128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27" t="s">
        <v>29</v>
      </c>
      <c r="B30" s="127"/>
      <c r="C30" s="127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0.56699999999999995</v>
      </c>
      <c r="E31" s="6">
        <v>970</v>
      </c>
      <c r="F31" s="6">
        <f>ROUND(D31*E31,0)</f>
        <v>550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0.56699999999999995</v>
      </c>
      <c r="E32" s="3"/>
      <c r="F32" s="3">
        <f>SUM(F31:F31)</f>
        <v>550</v>
      </c>
      <c r="G32" s="5">
        <f>ROUNDUP(F32*$G$2,0)</f>
        <v>4400</v>
      </c>
      <c r="H32" s="5">
        <f>ROUNDUP(F32*0.2359*$H$2,0)</f>
        <v>1038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4400</v>
      </c>
      <c r="M32" s="13">
        <f>H32+K32</f>
        <v>1038</v>
      </c>
      <c r="N32" s="13">
        <f>L32+M32</f>
        <v>5438</v>
      </c>
      <c r="O32" s="5">
        <f>ROUNDUP((F32+I32)*12*0.02,0)</f>
        <v>132</v>
      </c>
      <c r="P32" s="5">
        <f>ROUNDUP(O32*0.2359,0)</f>
        <v>32</v>
      </c>
      <c r="Q32" s="13">
        <f>SUM(N32:P32)</f>
        <v>5602</v>
      </c>
    </row>
    <row r="33" spans="1:17" ht="15.75" customHeight="1" x14ac:dyDescent="0.25">
      <c r="A33" s="146" t="s">
        <v>116</v>
      </c>
      <c r="B33" s="147"/>
      <c r="C33" s="147"/>
      <c r="D33" s="147"/>
      <c r="E33" s="147"/>
      <c r="F33" s="148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4.6749999999999998</v>
      </c>
      <c r="E36" s="6">
        <v>1070</v>
      </c>
      <c r="F36" s="6">
        <f t="shared" si="3"/>
        <v>5002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7.6749999999999989</v>
      </c>
      <c r="E40" s="3"/>
      <c r="F40" s="3">
        <f>SUM(F34:F39)</f>
        <v>8354</v>
      </c>
      <c r="G40" s="5">
        <f>ROUNDUP(F40*$G$2,0)</f>
        <v>66832</v>
      </c>
      <c r="H40" s="5">
        <f>ROUNDUP(F40*0.2359*$H$2,0)</f>
        <v>15766</v>
      </c>
      <c r="I40" s="5">
        <v>360</v>
      </c>
      <c r="J40" s="5">
        <f>ROUNDUP(I40*$J$2,0)</f>
        <v>2880</v>
      </c>
      <c r="K40" s="5">
        <f>ROUNDUP(I40*0.2359*$K$2,0)</f>
        <v>680</v>
      </c>
      <c r="L40" s="13">
        <f>G40+J40</f>
        <v>69712</v>
      </c>
      <c r="M40" s="13">
        <f>H40+K40</f>
        <v>16446</v>
      </c>
      <c r="N40" s="13">
        <f>L40+M40</f>
        <v>86158</v>
      </c>
      <c r="O40" s="5">
        <f>ROUNDUP((F40+I40)*12*0.02,0)</f>
        <v>2092</v>
      </c>
      <c r="P40" s="5">
        <f>ROUNDUP(O40*0.2359,0)</f>
        <v>494</v>
      </c>
      <c r="Q40" s="13">
        <f>SUM(N40:P40)</f>
        <v>88744</v>
      </c>
    </row>
    <row r="41" spans="1:17" ht="15.75" x14ac:dyDescent="0.25">
      <c r="A41" s="128" t="s">
        <v>91</v>
      </c>
      <c r="B41" s="128"/>
      <c r="C41" s="128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29" t="s">
        <v>79</v>
      </c>
      <c r="B42" s="127"/>
      <c r="C42" s="127"/>
      <c r="D42" s="127"/>
      <c r="E42" s="127"/>
      <c r="F42" s="130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18192</v>
      </c>
      <c r="H48" s="5">
        <f>ROUNDUP(F48*0.2359*$H$2,0)</f>
        <v>4292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18192</v>
      </c>
      <c r="M48" s="13">
        <f>H48+K48</f>
        <v>4292</v>
      </c>
      <c r="N48" s="13">
        <f>L48+M48</f>
        <v>22484</v>
      </c>
      <c r="O48" s="5">
        <f>ROUNDUP((F48+I48)*12*0.02,0)</f>
        <v>546</v>
      </c>
      <c r="P48" s="5">
        <f>ROUNDUP(O48*0.2359,0)</f>
        <v>129</v>
      </c>
      <c r="Q48" s="13">
        <f>SUM(N48:P48)</f>
        <v>23159</v>
      </c>
    </row>
    <row r="49" spans="1:17" ht="15.75" customHeight="1" x14ac:dyDescent="0.25">
      <c r="A49" s="121" t="s">
        <v>81</v>
      </c>
      <c r="B49" s="122"/>
      <c r="C49" s="122"/>
      <c r="D49" s="122"/>
      <c r="E49" s="122"/>
      <c r="F49" s="131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49">
        <f t="shared" ref="F51:F55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 t="shared" si="5"/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si="5"/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5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5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79136</v>
      </c>
      <c r="H56" s="5">
        <f>ROUNDUP(F56*0.2359*$H$2,0)</f>
        <v>18669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79136</v>
      </c>
      <c r="M56" s="13">
        <f>H56+K56</f>
        <v>18669</v>
      </c>
      <c r="N56" s="13">
        <f>L56+M56</f>
        <v>97805</v>
      </c>
      <c r="O56" s="5">
        <f>ROUNDUP((F56+I56)*12*0.02,0)</f>
        <v>2375</v>
      </c>
      <c r="P56" s="5">
        <f>ROUNDUP(O56*0.2359,0)</f>
        <v>561</v>
      </c>
      <c r="Q56" s="13">
        <f>SUM(N56:P56)</f>
        <v>100741</v>
      </c>
    </row>
    <row r="57" spans="1:17" ht="15.75" customHeight="1" x14ac:dyDescent="0.25">
      <c r="A57" s="132" t="s">
        <v>82</v>
      </c>
      <c r="B57" s="133"/>
      <c r="C57" s="133"/>
      <c r="D57" s="133"/>
      <c r="E57" s="133"/>
      <c r="F57" s="134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42">
        <v>2.27</v>
      </c>
      <c r="E59" s="42">
        <v>932</v>
      </c>
      <c r="F59" s="49">
        <f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27032</v>
      </c>
      <c r="H60" s="5">
        <f>ROUNDUP(F60*0.2359*$H$2,0)</f>
        <v>6377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27032</v>
      </c>
      <c r="M60" s="13">
        <f>H60+K60</f>
        <v>6377</v>
      </c>
      <c r="N60" s="13">
        <f>L60+M60</f>
        <v>33409</v>
      </c>
      <c r="O60" s="5">
        <f>ROUNDUP((F60+I60)*12*0.02,0)</f>
        <v>811</v>
      </c>
      <c r="P60" s="5">
        <f>ROUNDUP(O60*0.2359,0)</f>
        <v>192</v>
      </c>
      <c r="Q60" s="13">
        <f>SUM(N60:P60)</f>
        <v>34412</v>
      </c>
    </row>
    <row r="61" spans="1:17" ht="15.75" x14ac:dyDescent="0.25">
      <c r="A61" s="128" t="s">
        <v>92</v>
      </c>
      <c r="B61" s="128"/>
      <c r="C61" s="128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25" t="s">
        <v>32</v>
      </c>
      <c r="B62" s="126"/>
      <c r="C62" s="126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6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6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1248</v>
      </c>
      <c r="H65" s="5">
        <f>ROUNDUP(F65*0.2359*$H$2,0)</f>
        <v>295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1248</v>
      </c>
      <c r="M65" s="13">
        <f>H65+K65</f>
        <v>295</v>
      </c>
      <c r="N65" s="13">
        <f>L65+M65</f>
        <v>1543</v>
      </c>
      <c r="O65" s="5">
        <f>ROUNDUP((F65+I65)*12*0.02,0)</f>
        <v>38</v>
      </c>
      <c r="P65" s="5">
        <f>ROUNDUP(O65*0.2359,0)</f>
        <v>9</v>
      </c>
      <c r="Q65" s="13">
        <f>SUM(N65:P65)</f>
        <v>1590</v>
      </c>
    </row>
    <row r="66" spans="1:17" ht="15.75" customHeight="1" x14ac:dyDescent="0.25">
      <c r="A66" s="121" t="s">
        <v>115</v>
      </c>
      <c r="B66" s="122"/>
      <c r="C66" s="122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7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7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6">
        <f t="shared" si="7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7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37864</v>
      </c>
      <c r="H72" s="5">
        <f>ROUNDUP(F72*0.2359*$H$2,0)</f>
        <v>8933</v>
      </c>
      <c r="I72" s="5">
        <v>88.88</v>
      </c>
      <c r="J72" s="5">
        <f>ROUNDUP(I72*$J$2,0)</f>
        <v>712</v>
      </c>
      <c r="K72" s="5">
        <f>ROUNDUP(I72*0.2359*$K$2,0)</f>
        <v>168</v>
      </c>
      <c r="L72" s="13">
        <f>G72+J72</f>
        <v>38576</v>
      </c>
      <c r="M72" s="13">
        <f>H72+K72</f>
        <v>9101</v>
      </c>
      <c r="N72" s="13">
        <f>L72+M72</f>
        <v>47677</v>
      </c>
      <c r="O72" s="5">
        <f>ROUNDUP((F72+I72)*12*0.02,0)</f>
        <v>1158</v>
      </c>
      <c r="P72" s="5">
        <f>ROUNDUP(O72*0.2359,0)</f>
        <v>274</v>
      </c>
      <c r="Q72" s="13">
        <f>SUM(N72:P72)</f>
        <v>49109</v>
      </c>
    </row>
    <row r="73" spans="1:17" ht="15.75" x14ac:dyDescent="0.25">
      <c r="A73" s="128" t="s">
        <v>114</v>
      </c>
      <c r="B73" s="128"/>
      <c r="C73" s="128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25" t="s">
        <v>83</v>
      </c>
      <c r="B74" s="126"/>
      <c r="C74" s="126"/>
      <c r="D74" s="126"/>
      <c r="E74" s="126"/>
      <c r="F74" s="135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9544</v>
      </c>
      <c r="H77" s="5">
        <f>ROUNDUP(F77*0.2359*$H$2,0)</f>
        <v>2252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9544</v>
      </c>
      <c r="M77" s="13">
        <f>H77+K77</f>
        <v>2252</v>
      </c>
      <c r="N77" s="13">
        <f>L77+M77</f>
        <v>11796</v>
      </c>
      <c r="O77" s="5">
        <f>ROUNDUP((F77+I77)*12*0.02,0)</f>
        <v>287</v>
      </c>
      <c r="P77" s="5">
        <f>ROUNDUP(O77*0.2359,0)</f>
        <v>68</v>
      </c>
      <c r="Q77" s="13">
        <f>SUM(N77:P77)</f>
        <v>12151</v>
      </c>
    </row>
    <row r="78" spans="1:17" ht="15.75" customHeight="1" x14ac:dyDescent="0.25">
      <c r="A78" s="121" t="s">
        <v>84</v>
      </c>
      <c r="B78" s="122"/>
      <c r="C78" s="122"/>
      <c r="D78" s="122"/>
      <c r="E78" s="122"/>
      <c r="F78" s="131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6">
        <f t="shared" ref="F80:F85" si="8"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7.45</v>
      </c>
      <c r="E81" s="6">
        <v>1070</v>
      </c>
      <c r="F81" s="6">
        <f t="shared" si="8"/>
        <v>7972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6">
        <f t="shared" si="8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6">
        <f t="shared" si="8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6">
        <f t="shared" si="8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8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12.037000000000001</v>
      </c>
      <c r="E86" s="3"/>
      <c r="F86" s="3">
        <f>SUM(F79:F85)</f>
        <v>13092</v>
      </c>
      <c r="G86" s="5">
        <f>ROUNDUP(F86*$G$2,0)</f>
        <v>104736</v>
      </c>
      <c r="H86" s="5">
        <f>ROUNDUP(F86*0.2359*$H$2,0)</f>
        <v>24708</v>
      </c>
      <c r="I86" s="5">
        <v>168.75</v>
      </c>
      <c r="J86" s="5">
        <f>ROUNDUP(I86*$J$2,0)</f>
        <v>1350</v>
      </c>
      <c r="K86" s="5">
        <f>ROUNDUP(I86*0.2359*$K$2,0)</f>
        <v>319</v>
      </c>
      <c r="L86" s="13">
        <f>G86+J86</f>
        <v>106086</v>
      </c>
      <c r="M86" s="13">
        <f>H86+K86</f>
        <v>25027</v>
      </c>
      <c r="N86" s="13">
        <f>L86+M86</f>
        <v>131113</v>
      </c>
      <c r="O86" s="5">
        <f>ROUNDUP((F86+I86)*12*0.02,0)</f>
        <v>3183</v>
      </c>
      <c r="P86" s="5">
        <f>ROUNDUP(O86*0.2359,0)</f>
        <v>751</v>
      </c>
      <c r="Q86" s="13">
        <f>SUM(N86:P86)</f>
        <v>135047</v>
      </c>
    </row>
    <row r="87" spans="1:17" ht="15.75" customHeight="1" x14ac:dyDescent="0.25">
      <c r="A87" s="121" t="s">
        <v>113</v>
      </c>
      <c r="B87" s="122"/>
      <c r="C87" s="122"/>
      <c r="D87" s="122"/>
      <c r="E87" s="122"/>
      <c r="F87" s="131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1.75</v>
      </c>
      <c r="E89" s="42">
        <v>932</v>
      </c>
      <c r="F89" s="49">
        <f>ROUND(D89*E89,0)</f>
        <v>1631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2.68</v>
      </c>
      <c r="E90" s="3"/>
      <c r="F90" s="3">
        <f>SUM(F88:F89)</f>
        <v>2806</v>
      </c>
      <c r="G90" s="5">
        <f>ROUNDUP(F90*$G$2,0)</f>
        <v>22448</v>
      </c>
      <c r="H90" s="5">
        <f>ROUNDUP(F90*0.2359*$H$2,0)</f>
        <v>5296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22448</v>
      </c>
      <c r="M90" s="13">
        <f>H90+K90</f>
        <v>5296</v>
      </c>
      <c r="N90" s="13">
        <f>L90+M90</f>
        <v>27744</v>
      </c>
      <c r="O90" s="5">
        <f>ROUNDUP((F90+I90)*12*0.02,0)</f>
        <v>674</v>
      </c>
      <c r="P90" s="5">
        <f>ROUNDUP(O90*0.2359,0)</f>
        <v>159</v>
      </c>
      <c r="Q90" s="13">
        <f>SUM(N90:P90)</f>
        <v>28577</v>
      </c>
    </row>
    <row r="91" spans="1:17" ht="15.75" x14ac:dyDescent="0.25">
      <c r="A91" s="128" t="s">
        <v>93</v>
      </c>
      <c r="B91" s="128"/>
      <c r="C91" s="128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25" t="s">
        <v>35</v>
      </c>
      <c r="B92" s="126"/>
      <c r="C92" s="126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9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9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9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4728</v>
      </c>
      <c r="H97" s="5">
        <f>ROUNDUP(F97*0.2359*$H$2,0)</f>
        <v>1116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4728</v>
      </c>
      <c r="M97" s="13">
        <f>H97+K97</f>
        <v>1116</v>
      </c>
      <c r="N97" s="13">
        <f>L97+M97</f>
        <v>5844</v>
      </c>
      <c r="O97" s="5">
        <f>ROUNDUP((F97+I97)*12*0.02,0)</f>
        <v>142</v>
      </c>
      <c r="P97" s="5">
        <f>ROUNDUP(O97*0.2359,0)</f>
        <v>34</v>
      </c>
      <c r="Q97" s="13">
        <f>SUM(N97:P97)</f>
        <v>6020</v>
      </c>
    </row>
    <row r="98" spans="1:17" ht="15.75" x14ac:dyDescent="0.25">
      <c r="A98" s="136" t="s">
        <v>112</v>
      </c>
      <c r="B98" s="137"/>
      <c r="C98" s="137"/>
      <c r="D98" s="137"/>
      <c r="E98" s="137"/>
      <c r="F98" s="138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0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0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0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 t="shared" si="10"/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 t="shared" si="10"/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0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63856</v>
      </c>
      <c r="H105" s="5">
        <f>ROUNDUP(F105*0.2359*$H$2,0)</f>
        <v>15064</v>
      </c>
      <c r="I105" s="5">
        <v>90</v>
      </c>
      <c r="J105" s="5">
        <f>ROUNDUP(I105*$J$2,0)</f>
        <v>720</v>
      </c>
      <c r="K105" s="5">
        <f>ROUNDUP(I105*0.2359*$K$2,0)</f>
        <v>170</v>
      </c>
      <c r="L105" s="13">
        <f>G105+J105</f>
        <v>64576</v>
      </c>
      <c r="M105" s="13">
        <f>H105+K105</f>
        <v>15234</v>
      </c>
      <c r="N105" s="13">
        <f>L105+M105</f>
        <v>79810</v>
      </c>
      <c r="O105" s="5">
        <f>ROUNDUP((F105+I105)*12*0.02,0)</f>
        <v>1938</v>
      </c>
      <c r="P105" s="5">
        <f>ROUNDUP(O105*0.2359,0)</f>
        <v>458</v>
      </c>
      <c r="Q105" s="13">
        <f>SUM(N105:P105)</f>
        <v>82206</v>
      </c>
    </row>
    <row r="106" spans="1:17" ht="15.75" x14ac:dyDescent="0.25">
      <c r="A106" s="128" t="s">
        <v>94</v>
      </c>
      <c r="B106" s="128"/>
      <c r="C106" s="128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25" t="s">
        <v>38</v>
      </c>
      <c r="B107" s="126"/>
      <c r="C107" s="126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1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1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88">
        <v>0.46700000000000003</v>
      </c>
      <c r="E110" s="6">
        <v>970</v>
      </c>
      <c r="F110" s="6">
        <f t="shared" si="11"/>
        <v>453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0.66700000000000004</v>
      </c>
      <c r="E111" s="3"/>
      <c r="F111" s="3">
        <f>SUM(F108:F110)</f>
        <v>673</v>
      </c>
      <c r="G111" s="5">
        <f>ROUNDUP(F111*$G$2,0)</f>
        <v>5384</v>
      </c>
      <c r="H111" s="5">
        <f>ROUNDUP(F111*0.2359*$H$2,0)</f>
        <v>1271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5384</v>
      </c>
      <c r="M111" s="13">
        <f>H111+K111</f>
        <v>1271</v>
      </c>
      <c r="N111" s="13">
        <f>L111+M111</f>
        <v>6655</v>
      </c>
      <c r="O111" s="5">
        <f>ROUNDUP((F111+I111)*12*0.02,0)</f>
        <v>162</v>
      </c>
      <c r="P111" s="5">
        <f>ROUNDUP(O111*0.2359,0)</f>
        <v>39</v>
      </c>
      <c r="Q111" s="13">
        <f>SUM(N111:P111)</f>
        <v>6856</v>
      </c>
    </row>
    <row r="112" spans="1:17" ht="15.75" x14ac:dyDescent="0.25">
      <c r="A112" s="121" t="s">
        <v>40</v>
      </c>
      <c r="B112" s="122"/>
      <c r="C112" s="122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2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2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12080</v>
      </c>
      <c r="H116" s="5">
        <f>ROUNDUP(F116*0.2359*$H$2,0)</f>
        <v>2850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12080</v>
      </c>
      <c r="M116" s="13">
        <f>H116+K116</f>
        <v>2850</v>
      </c>
      <c r="N116" s="13">
        <f>L116+M116</f>
        <v>14930</v>
      </c>
      <c r="O116" s="5">
        <f>ROUNDUP((F116+I116)*12*0.02,0)</f>
        <v>363</v>
      </c>
      <c r="P116" s="5">
        <f>ROUNDUP(O116*0.2359,0)</f>
        <v>86</v>
      </c>
      <c r="Q116" s="13">
        <f>SUM(N116:P116)</f>
        <v>15379</v>
      </c>
    </row>
    <row r="117" spans="1:17" ht="15.75" x14ac:dyDescent="0.25">
      <c r="A117" s="128" t="s">
        <v>95</v>
      </c>
      <c r="B117" s="128"/>
      <c r="C117" s="128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42" t="s">
        <v>85</v>
      </c>
      <c r="B118" s="142"/>
      <c r="C118" s="142"/>
      <c r="D118" s="142"/>
      <c r="E118" s="142"/>
      <c r="F118" s="142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3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3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3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15368</v>
      </c>
      <c r="H122" s="5">
        <f>ROUNDUP(F122*0.2359*$H$2,0)</f>
        <v>3626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15368</v>
      </c>
      <c r="M122" s="13">
        <f>H122+K122</f>
        <v>3626</v>
      </c>
      <c r="N122" s="13">
        <f>L122+M122</f>
        <v>18994</v>
      </c>
      <c r="O122" s="5">
        <f>ROUNDUP((F122+I122)*12*0.02,0)</f>
        <v>462</v>
      </c>
      <c r="P122" s="5">
        <f>ROUNDUP(O122*0.2359,0)</f>
        <v>109</v>
      </c>
      <c r="Q122" s="13">
        <f>SUM(N122:P122)</f>
        <v>19565</v>
      </c>
    </row>
    <row r="123" spans="1:17" ht="19.5" customHeight="1" x14ac:dyDescent="0.25">
      <c r="A123" s="132" t="s">
        <v>86</v>
      </c>
      <c r="B123" s="133"/>
      <c r="C123" s="133"/>
      <c r="D123" s="133"/>
      <c r="E123" s="133"/>
      <c r="F123" s="134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4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4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4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4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4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4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66160</v>
      </c>
      <c r="H131" s="5">
        <f>ROUNDUP(F131*0.2359*$H$2,0)</f>
        <v>15608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66160</v>
      </c>
      <c r="M131" s="13">
        <f>H131+K131</f>
        <v>15608</v>
      </c>
      <c r="N131" s="13">
        <f>L131+M131</f>
        <v>81768</v>
      </c>
      <c r="O131" s="5">
        <f>ROUNDUP((F131+I131)*12*0.02,0)</f>
        <v>1985</v>
      </c>
      <c r="P131" s="5">
        <f>ROUNDUP(O131*0.2359,0)</f>
        <v>469</v>
      </c>
      <c r="Q131" s="13">
        <f>SUM(N131:P131)</f>
        <v>84222</v>
      </c>
    </row>
    <row r="132" spans="1:17" ht="18" customHeight="1" x14ac:dyDescent="0.25">
      <c r="A132" s="143" t="s">
        <v>87</v>
      </c>
      <c r="B132" s="144"/>
      <c r="C132" s="144"/>
      <c r="D132" s="144"/>
      <c r="E132" s="144"/>
      <c r="F132" s="145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1.4</v>
      </c>
      <c r="E134" s="6">
        <v>932</v>
      </c>
      <c r="F134" s="6">
        <f>ROUND(E134*D134,0)</f>
        <v>1305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2.4</v>
      </c>
      <c r="E135" s="3"/>
      <c r="F135" s="3">
        <f>SUM(F133:F134)</f>
        <v>2568</v>
      </c>
      <c r="G135" s="5">
        <f>ROUNDUP(F135*$G$2,0)</f>
        <v>20544</v>
      </c>
      <c r="H135" s="5">
        <f>ROUNDUP(F135*0.2359*$H$2,0)</f>
        <v>4847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20544</v>
      </c>
      <c r="M135" s="13">
        <f>H135+K135</f>
        <v>4847</v>
      </c>
      <c r="N135" s="13">
        <f>L135+M135</f>
        <v>25391</v>
      </c>
      <c r="O135" s="5">
        <f>ROUNDUP((F135+I135)*12*0.02,0)</f>
        <v>617</v>
      </c>
      <c r="P135" s="5">
        <f>ROUNDUP(O135*0.2359,0)</f>
        <v>146</v>
      </c>
      <c r="Q135" s="13">
        <f>SUM(N135:P135)</f>
        <v>26154</v>
      </c>
    </row>
    <row r="136" spans="1:17" ht="15.75" x14ac:dyDescent="0.25">
      <c r="A136" s="128" t="s">
        <v>96</v>
      </c>
      <c r="B136" s="128"/>
      <c r="C136" s="128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25" t="s">
        <v>138</v>
      </c>
      <c r="B137" s="126"/>
      <c r="C137" s="126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5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5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5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8472</v>
      </c>
      <c r="H141" s="5">
        <f>ROUNDUP(F141*0.2359*$H$2,0)</f>
        <v>1999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8472</v>
      </c>
      <c r="M141" s="13">
        <f>H141+K141</f>
        <v>1999</v>
      </c>
      <c r="N141" s="13">
        <f>L141+M141</f>
        <v>10471</v>
      </c>
      <c r="O141" s="5">
        <f>ROUNDUP((F141+I141)*12*0.02,0)</f>
        <v>255</v>
      </c>
      <c r="P141" s="5">
        <f>ROUNDUP(O141*0.2359,0)</f>
        <v>61</v>
      </c>
      <c r="Q141" s="13">
        <f>SUM(N141:P141)</f>
        <v>10787</v>
      </c>
    </row>
    <row r="142" spans="1:17" ht="15.75" customHeight="1" x14ac:dyDescent="0.25">
      <c r="A142" s="121" t="s">
        <v>111</v>
      </c>
      <c r="B142" s="122"/>
      <c r="C142" s="122"/>
      <c r="D142" s="122"/>
      <c r="E142" s="122"/>
      <c r="F142" s="131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6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6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6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6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6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43192</v>
      </c>
      <c r="H149" s="5">
        <f>ROUNDUP(F149*0.2359*$H$2,0)</f>
        <v>10189</v>
      </c>
      <c r="I149" s="5">
        <v>56.25</v>
      </c>
      <c r="J149" s="5">
        <f>ROUNDUP(I149*$J$2,0)</f>
        <v>450</v>
      </c>
      <c r="K149" s="5">
        <f>ROUNDUP(I149*0.2359*$K$2,0)</f>
        <v>107</v>
      </c>
      <c r="L149" s="13">
        <f>G149+J149</f>
        <v>43642</v>
      </c>
      <c r="M149" s="13">
        <f>H149+K149</f>
        <v>10296</v>
      </c>
      <c r="N149" s="13">
        <f>L149+M149</f>
        <v>53938</v>
      </c>
      <c r="O149" s="5">
        <f>ROUNDUP((F149+I149)*12*0.02,0)</f>
        <v>1310</v>
      </c>
      <c r="P149" s="5">
        <f>ROUNDUP(O149*0.2359,0)</f>
        <v>310</v>
      </c>
      <c r="Q149" s="13">
        <f>SUM(N149:P149)</f>
        <v>55558</v>
      </c>
    </row>
    <row r="150" spans="1:17" ht="15.75" x14ac:dyDescent="0.25">
      <c r="A150" s="128" t="s">
        <v>97</v>
      </c>
      <c r="B150" s="128"/>
      <c r="C150" s="128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25" t="s">
        <v>48</v>
      </c>
      <c r="B151" s="126"/>
      <c r="C151" s="126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7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7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4088</v>
      </c>
      <c r="H154" s="5">
        <f>ROUNDUP(F154*0.2359*$H$2,0)</f>
        <v>965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4088</v>
      </c>
      <c r="M154" s="13">
        <f>H154+K154</f>
        <v>965</v>
      </c>
      <c r="N154" s="13">
        <f>L154+M154</f>
        <v>5053</v>
      </c>
      <c r="O154" s="5">
        <f>ROUNDUP((F154+I154)*12*0.02,0)</f>
        <v>123</v>
      </c>
      <c r="P154" s="5">
        <f>ROUNDUP(O154*0.2359,0)</f>
        <v>30</v>
      </c>
      <c r="Q154" s="13">
        <f>SUM(N154:P154)</f>
        <v>5206</v>
      </c>
    </row>
    <row r="155" spans="1:17" ht="15.75" x14ac:dyDescent="0.25">
      <c r="A155" s="121" t="s">
        <v>49</v>
      </c>
      <c r="B155" s="122"/>
      <c r="C155" s="122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2.5110000000000001</v>
      </c>
      <c r="E157" s="6">
        <v>1070</v>
      </c>
      <c r="F157" s="26">
        <f t="shared" ref="F157:F161" si="18">ROUND(D157*E157,0)</f>
        <v>2687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18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18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18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18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3.6059999999999999</v>
      </c>
      <c r="E162" s="29"/>
      <c r="F162" s="29">
        <f>SUM(F156:F161)</f>
        <v>3848</v>
      </c>
      <c r="G162" s="5">
        <f>ROUNDUP(F162*$G$2,0)</f>
        <v>30784</v>
      </c>
      <c r="H162" s="5">
        <f>ROUNDUP(F162*0.2359*$H$2,0)</f>
        <v>7262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30784</v>
      </c>
      <c r="M162" s="13">
        <f>H162+K162</f>
        <v>7262</v>
      </c>
      <c r="N162" s="13">
        <f>L162+M162</f>
        <v>38046</v>
      </c>
      <c r="O162" s="5">
        <f>ROUNDUP((F162+I162)*12*0.02,0)</f>
        <v>924</v>
      </c>
      <c r="P162" s="5">
        <f>ROUNDUP(O162*0.2359,0)</f>
        <v>218</v>
      </c>
      <c r="Q162" s="13">
        <f>SUM(N162:P162)</f>
        <v>39188</v>
      </c>
    </row>
    <row r="163" spans="1:17" ht="15.75" x14ac:dyDescent="0.25">
      <c r="A163" s="128" t="s">
        <v>98</v>
      </c>
      <c r="B163" s="128"/>
      <c r="C163" s="128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25" t="s">
        <v>51</v>
      </c>
      <c r="B164" s="126"/>
      <c r="C164" s="126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19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19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19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19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18344</v>
      </c>
      <c r="H169" s="5">
        <f>ROUNDUP(F169*0.2359*$H$2,0)</f>
        <v>4328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18344</v>
      </c>
      <c r="M169" s="13">
        <f>H169+K169</f>
        <v>4328</v>
      </c>
      <c r="N169" s="13">
        <f>L169+M169</f>
        <v>22672</v>
      </c>
      <c r="O169" s="5">
        <f>ROUNDUP((F169+I169)*12*0.02,0)</f>
        <v>551</v>
      </c>
      <c r="P169" s="5">
        <f>ROUNDUP(O169*0.2359,0)</f>
        <v>130</v>
      </c>
      <c r="Q169" s="13">
        <f>SUM(N169:P169)</f>
        <v>23353</v>
      </c>
    </row>
    <row r="170" spans="1:17" ht="15.75" x14ac:dyDescent="0.25">
      <c r="A170" s="121" t="s">
        <v>52</v>
      </c>
      <c r="B170" s="122"/>
      <c r="C170" s="122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0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0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0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18440</v>
      </c>
      <c r="H175" s="5">
        <f>ROUNDUP(F175*0.2359*$H$2,0)</f>
        <v>4350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18440</v>
      </c>
      <c r="M175" s="13">
        <f>H175+K175</f>
        <v>4350</v>
      </c>
      <c r="N175" s="13">
        <f>L175+M175</f>
        <v>22790</v>
      </c>
      <c r="O175" s="5">
        <f>ROUNDUP((F175+I175)*12*0.02,0)</f>
        <v>554</v>
      </c>
      <c r="P175" s="5">
        <f>ROUNDUP(O175*0.2359,0)</f>
        <v>131</v>
      </c>
      <c r="Q175" s="13">
        <f>SUM(N175:P175)</f>
        <v>23475</v>
      </c>
    </row>
    <row r="176" spans="1:17" ht="15.75" x14ac:dyDescent="0.25">
      <c r="A176" s="128" t="s">
        <v>99</v>
      </c>
      <c r="B176" s="128"/>
      <c r="C176" s="128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25" t="s">
        <v>53</v>
      </c>
      <c r="B177" s="126"/>
      <c r="C177" s="126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:F179" si="21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 t="shared" si="21"/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1064</v>
      </c>
      <c r="H180" s="5">
        <f>ROUNDUP(F180*0.2359*$H$2,0)</f>
        <v>251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1064</v>
      </c>
      <c r="M180" s="13">
        <f>H180+K180</f>
        <v>251</v>
      </c>
      <c r="N180" s="13">
        <f>L180+M180</f>
        <v>1315</v>
      </c>
      <c r="O180" s="5">
        <f>ROUNDUP((F180+I180)*12*0.02,0)</f>
        <v>32</v>
      </c>
      <c r="P180" s="5">
        <f>ROUNDUP(O180*0.2359,0)</f>
        <v>8</v>
      </c>
      <c r="Q180" s="13">
        <f>SUM(N180:P180)</f>
        <v>1355</v>
      </c>
    </row>
    <row r="181" spans="1:17" ht="15.75" customHeight="1" x14ac:dyDescent="0.25">
      <c r="A181" s="121" t="s">
        <v>54</v>
      </c>
      <c r="B181" s="122"/>
      <c r="C181" s="122"/>
      <c r="D181" s="122"/>
      <c r="E181" s="122"/>
      <c r="F181" s="131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2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2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2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2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 t="shared" si="22"/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 t="shared" si="22"/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2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97536</v>
      </c>
      <c r="H189" s="5">
        <f>ROUNDUP(F189*0.2359*$H$2,0)</f>
        <v>23009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97536</v>
      </c>
      <c r="M189" s="13">
        <f>H189+K189</f>
        <v>23009</v>
      </c>
      <c r="N189" s="13">
        <f>L189+M189</f>
        <v>120545</v>
      </c>
      <c r="O189" s="5">
        <f>ROUNDUP((F189+I189)*12*0.02,0)</f>
        <v>2927</v>
      </c>
      <c r="P189" s="5">
        <f>ROUNDUP(O189*0.2359,0)</f>
        <v>691</v>
      </c>
      <c r="Q189" s="13">
        <f>SUM(N189:P189)</f>
        <v>124163</v>
      </c>
    </row>
    <row r="190" spans="1:17" ht="15.75" x14ac:dyDescent="0.25">
      <c r="A190" s="128" t="s">
        <v>101</v>
      </c>
      <c r="B190" s="128"/>
      <c r="C190" s="128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25" t="s">
        <v>102</v>
      </c>
      <c r="B191" s="126"/>
      <c r="C191" s="126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 t="shared" ref="F193:F194" si="23"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 t="shared" si="23"/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4">SUM(D192:D194)</f>
        <v>2.1420000000000003</v>
      </c>
      <c r="E195" s="3"/>
      <c r="F195" s="3">
        <f t="shared" ref="F195" si="25">SUM(F192:F194)</f>
        <v>2146</v>
      </c>
      <c r="G195" s="5">
        <f>ROUNDUP(F195*$G$2,0)</f>
        <v>17168</v>
      </c>
      <c r="H195" s="5">
        <f>ROUNDUP(F195*0.2359*$H$2,0)</f>
        <v>4050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17168</v>
      </c>
      <c r="M195" s="13">
        <f>H195+K195</f>
        <v>4050</v>
      </c>
      <c r="N195" s="13">
        <f>L195+M195</f>
        <v>21218</v>
      </c>
      <c r="O195" s="5">
        <f>ROUNDUP((F195+I195)*12*0.02,0)</f>
        <v>516</v>
      </c>
      <c r="P195" s="5">
        <f>ROUNDUP(O195*0.2359,0)</f>
        <v>122</v>
      </c>
      <c r="Q195" s="13">
        <f>SUM(N195:P195)</f>
        <v>21856</v>
      </c>
    </row>
    <row r="196" spans="1:17" ht="15.75" customHeight="1" x14ac:dyDescent="0.25">
      <c r="A196" s="121" t="s">
        <v>59</v>
      </c>
      <c r="B196" s="122"/>
      <c r="C196" s="122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14000</v>
      </c>
      <c r="H199" s="5">
        <f>ROUNDUP(F199*0.2359*$H$2,0)</f>
        <v>3303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14000</v>
      </c>
      <c r="M199" s="13">
        <f>H199+K199</f>
        <v>3303</v>
      </c>
      <c r="N199" s="13">
        <f>L199+M199</f>
        <v>17303</v>
      </c>
      <c r="O199" s="5">
        <f>ROUNDUP((F199+I199)*12*0.02,0)</f>
        <v>420</v>
      </c>
      <c r="P199" s="5">
        <f>ROUNDUP(O199*0.2359,0)</f>
        <v>100</v>
      </c>
      <c r="Q199" s="13">
        <f>SUM(N199:P199)</f>
        <v>17823</v>
      </c>
    </row>
    <row r="200" spans="1:17" ht="15.75" customHeight="1" x14ac:dyDescent="0.25">
      <c r="A200" s="121" t="s">
        <v>103</v>
      </c>
      <c r="B200" s="122"/>
      <c r="C200" s="122"/>
      <c r="D200" s="122"/>
      <c r="E200" s="122"/>
      <c r="F200" s="131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6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6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6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6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6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86544</v>
      </c>
      <c r="H207" s="5">
        <f>ROUNDUP(F207*0.2359*$H$2,0)</f>
        <v>20416</v>
      </c>
      <c r="I207" s="5">
        <v>90</v>
      </c>
      <c r="J207" s="5">
        <f>ROUNDUP(I207*$J$2,0)</f>
        <v>720</v>
      </c>
      <c r="K207" s="5">
        <f>ROUNDUP(I207*0.2359*$K$2,0)</f>
        <v>170</v>
      </c>
      <c r="L207" s="13">
        <f>G207+J207</f>
        <v>87264</v>
      </c>
      <c r="M207" s="13">
        <f>H207+K207</f>
        <v>20586</v>
      </c>
      <c r="N207" s="13">
        <f>L207+M207</f>
        <v>107850</v>
      </c>
      <c r="O207" s="5">
        <f>ROUNDUP((F207+I207)*12*0.02,0)</f>
        <v>2618</v>
      </c>
      <c r="P207" s="5">
        <f>ROUNDUP(O207*0.2359,0)</f>
        <v>618</v>
      </c>
      <c r="Q207" s="13">
        <f>SUM(N207:P207)</f>
        <v>111086</v>
      </c>
    </row>
    <row r="208" spans="1:17" ht="15.75" customHeight="1" x14ac:dyDescent="0.25">
      <c r="A208" s="121" t="s">
        <v>104</v>
      </c>
      <c r="B208" s="122"/>
      <c r="C208" s="122"/>
      <c r="D208" s="122"/>
      <c r="E208" s="122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7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7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7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7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7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153848</v>
      </c>
      <c r="H215" s="5">
        <f>ROUNDUP(F215*0.2359*$H$2,0)</f>
        <v>36293</v>
      </c>
      <c r="I215" s="5">
        <v>360</v>
      </c>
      <c r="J215" s="5">
        <f>ROUNDUP(I215*$J$2,0)</f>
        <v>2880</v>
      </c>
      <c r="K215" s="5">
        <f>ROUNDUP(I215*0.2359*$K$2,0)</f>
        <v>680</v>
      </c>
      <c r="L215" s="13">
        <f>G215+J215</f>
        <v>156728</v>
      </c>
      <c r="M215" s="13">
        <f>H215+K215</f>
        <v>36973</v>
      </c>
      <c r="N215" s="13">
        <f>L215+M215</f>
        <v>193701</v>
      </c>
      <c r="O215" s="5">
        <f>ROUNDUP((F215+I215)*12*0.02,0)</f>
        <v>4702</v>
      </c>
      <c r="P215" s="5">
        <f>ROUNDUP(O215*0.2359,0)</f>
        <v>1110</v>
      </c>
      <c r="Q215" s="13">
        <f>SUM(N215:P215)</f>
        <v>199513</v>
      </c>
    </row>
    <row r="216" spans="1:17" ht="15.75" x14ac:dyDescent="0.25">
      <c r="A216" s="121" t="s">
        <v>105</v>
      </c>
      <c r="B216" s="122"/>
      <c r="C216" s="122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8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8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8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8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8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8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197792</v>
      </c>
      <c r="H224" s="5">
        <f>ROUNDUP(F224*0.2359*$H$2,0)</f>
        <v>46660</v>
      </c>
      <c r="I224" s="5">
        <v>90</v>
      </c>
      <c r="J224" s="5">
        <f>ROUNDUP(I224*$J$2,0)</f>
        <v>720</v>
      </c>
      <c r="K224" s="5">
        <f>ROUNDUP(I224*0.2359*$K$2,0)</f>
        <v>170</v>
      </c>
      <c r="L224" s="13">
        <f>G224+J224</f>
        <v>198512</v>
      </c>
      <c r="M224" s="13">
        <f>H224+K224</f>
        <v>46830</v>
      </c>
      <c r="N224" s="13">
        <f>L224+M224</f>
        <v>245342</v>
      </c>
      <c r="O224" s="5">
        <f>ROUNDUP((F224+I224)*12*0.02,0)</f>
        <v>5956</v>
      </c>
      <c r="P224" s="5">
        <f>ROUNDUP(O224*0.2359,0)</f>
        <v>1406</v>
      </c>
      <c r="Q224" s="13">
        <f>SUM(N224:P224)</f>
        <v>252704</v>
      </c>
    </row>
    <row r="225" spans="1:17" ht="15.75" x14ac:dyDescent="0.25">
      <c r="A225" s="121" t="s">
        <v>106</v>
      </c>
      <c r="B225" s="122"/>
      <c r="C225" s="122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29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6">
        <v>2.84</v>
      </c>
      <c r="E228" s="6">
        <v>932</v>
      </c>
      <c r="F228" s="6">
        <f t="shared" si="29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42024</v>
      </c>
      <c r="H230" s="5">
        <f>ROUNDUP(F230*0.2359*$H$2,0)</f>
        <v>9914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42024</v>
      </c>
      <c r="M230" s="13">
        <f>H230+K230</f>
        <v>9914</v>
      </c>
      <c r="N230" s="13">
        <f>L230+M230</f>
        <v>51938</v>
      </c>
      <c r="O230" s="5">
        <f>ROUNDUP((F230+I230)*12*0.02,0)</f>
        <v>1261</v>
      </c>
      <c r="P230" s="5">
        <f>ROUNDUP(O230*0.2359,0)</f>
        <v>298</v>
      </c>
      <c r="Q230" s="13">
        <f>SUM(N230:P230)</f>
        <v>53497</v>
      </c>
    </row>
    <row r="231" spans="1:17" ht="15.75" x14ac:dyDescent="0.25">
      <c r="A231" s="121" t="s">
        <v>107</v>
      </c>
      <c r="B231" s="122"/>
      <c r="C231" s="122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0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87">
        <v>1.84</v>
      </c>
      <c r="E234" s="42">
        <v>932</v>
      </c>
      <c r="F234" s="42">
        <f t="shared" si="30"/>
        <v>1715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4.84</v>
      </c>
      <c r="E236" s="44"/>
      <c r="F236" s="44">
        <f>SUM(F232:F235)</f>
        <v>4411</v>
      </c>
      <c r="G236" s="5">
        <f>ROUNDUP(F236*$G$2,0)</f>
        <v>35288</v>
      </c>
      <c r="H236" s="5">
        <f>ROUNDUP(F236*0.2359*$H$2,0)</f>
        <v>8325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35288</v>
      </c>
      <c r="M236" s="13">
        <f>H236+K236</f>
        <v>8325</v>
      </c>
      <c r="N236" s="13">
        <f>L236+M236</f>
        <v>43613</v>
      </c>
      <c r="O236" s="5">
        <f>ROUNDUP((F236+I236)*12*0.02,0)</f>
        <v>1059</v>
      </c>
      <c r="P236" s="5">
        <f>ROUNDUP(O236*0.2359,0)</f>
        <v>250</v>
      </c>
      <c r="Q236" s="13">
        <f>SUM(N236:P236)</f>
        <v>44922</v>
      </c>
    </row>
    <row r="237" spans="1:17" ht="15.75" x14ac:dyDescent="0.25">
      <c r="A237" s="121" t="s">
        <v>108</v>
      </c>
      <c r="B237" s="122"/>
      <c r="C237" s="122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1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1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107">
        <v>5.44</v>
      </c>
      <c r="E241" s="19">
        <v>970</v>
      </c>
      <c r="F241" s="6">
        <f t="shared" si="31"/>
        <v>5277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9">
        <v>0</v>
      </c>
      <c r="E242" s="19">
        <v>970</v>
      </c>
      <c r="F242" s="6">
        <f t="shared" si="31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7.94</v>
      </c>
      <c r="E243" s="22"/>
      <c r="F243" s="22">
        <f>SUM(F238:F242)</f>
        <v>8883</v>
      </c>
      <c r="G243" s="5">
        <f>ROUNDUP(F243*$G$2,0)</f>
        <v>71064</v>
      </c>
      <c r="H243" s="5">
        <f>ROUNDUP(F243*0.2359*$H$2,0)</f>
        <v>16764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71064</v>
      </c>
      <c r="M243" s="13">
        <f>H243+K243</f>
        <v>16764</v>
      </c>
      <c r="N243" s="13">
        <f>L243+M243</f>
        <v>87828</v>
      </c>
      <c r="O243" s="5">
        <f>ROUNDUP((F243+I243)*12*0.02,0)</f>
        <v>2132</v>
      </c>
      <c r="P243" s="5">
        <f>ROUNDUP(O243*0.2359,0)</f>
        <v>503</v>
      </c>
      <c r="Q243" s="13">
        <f>SUM(N243:P243)</f>
        <v>90463</v>
      </c>
    </row>
    <row r="244" spans="1:17" ht="15.75" x14ac:dyDescent="0.25">
      <c r="A244" s="121" t="s">
        <v>109</v>
      </c>
      <c r="B244" s="122"/>
      <c r="C244" s="122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2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2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30688</v>
      </c>
      <c r="H248" s="5">
        <f>ROUNDUP(F248*0.2359*$H$2,0)</f>
        <v>7240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30688</v>
      </c>
      <c r="M248" s="13">
        <f>H248+K248</f>
        <v>7240</v>
      </c>
      <c r="N248" s="13">
        <f>L248+M248</f>
        <v>37928</v>
      </c>
      <c r="O248" s="5">
        <f>ROUNDUP((F248+I248)*12*0.02,0)</f>
        <v>921</v>
      </c>
      <c r="P248" s="5">
        <f>ROUNDUP(O248*0.2359,0)</f>
        <v>218</v>
      </c>
      <c r="Q248" s="13">
        <f>SUM(N248:P248)</f>
        <v>39067</v>
      </c>
    </row>
    <row r="250" spans="1:17" ht="21" customHeight="1" x14ac:dyDescent="0.25">
      <c r="C250" s="98" t="s">
        <v>142</v>
      </c>
      <c r="D250" s="102">
        <f>SUM(D4:D248)/2</f>
        <v>177.12499999999991</v>
      </c>
      <c r="E250" s="47"/>
      <c r="F250" s="102">
        <f>SUM(F4:F248)/2</f>
        <v>188954</v>
      </c>
      <c r="G250" s="47">
        <f t="shared" ref="G250:Q250" si="33">SUM(G4:G248)</f>
        <v>1511632</v>
      </c>
      <c r="H250" s="47">
        <f t="shared" si="33"/>
        <v>356612</v>
      </c>
      <c r="I250" s="47">
        <f t="shared" si="33"/>
        <v>1303.8800000000001</v>
      </c>
      <c r="J250" s="47">
        <f t="shared" si="33"/>
        <v>10432</v>
      </c>
      <c r="K250" s="47">
        <f t="shared" si="33"/>
        <v>2464</v>
      </c>
      <c r="L250" s="47">
        <f t="shared" si="33"/>
        <v>1522064</v>
      </c>
      <c r="M250" s="47">
        <f t="shared" si="33"/>
        <v>359076</v>
      </c>
      <c r="N250" s="103">
        <f t="shared" si="33"/>
        <v>1881140</v>
      </c>
      <c r="O250" s="103">
        <f t="shared" si="33"/>
        <v>45681</v>
      </c>
      <c r="P250" s="103">
        <f t="shared" si="33"/>
        <v>10794</v>
      </c>
      <c r="Q250" s="103">
        <f t="shared" si="33"/>
        <v>1937615</v>
      </c>
    </row>
    <row r="252" spans="1:17" x14ac:dyDescent="0.25">
      <c r="M252" s="95"/>
    </row>
    <row r="253" spans="1:17" x14ac:dyDescent="0.25">
      <c r="L253" s="93"/>
    </row>
    <row r="254" spans="1:17" x14ac:dyDescent="0.25">
      <c r="M254" s="96"/>
    </row>
  </sheetData>
  <mergeCells count="54">
    <mergeCell ref="A231:C231"/>
    <mergeCell ref="A237:C237"/>
    <mergeCell ref="A244:C244"/>
    <mergeCell ref="A191:C191"/>
    <mergeCell ref="A196:C196"/>
    <mergeCell ref="A200:F200"/>
    <mergeCell ref="A208:E208"/>
    <mergeCell ref="A216:C216"/>
    <mergeCell ref="A225:C225"/>
    <mergeCell ref="A177:C177"/>
    <mergeCell ref="A181:F181"/>
    <mergeCell ref="A190:C190"/>
    <mergeCell ref="A151:C151"/>
    <mergeCell ref="A155:C155"/>
    <mergeCell ref="A163:C163"/>
    <mergeCell ref="A164:C164"/>
    <mergeCell ref="A170:C170"/>
    <mergeCell ref="A176:C176"/>
    <mergeCell ref="A150:C150"/>
    <mergeCell ref="A98:F98"/>
    <mergeCell ref="A106:C106"/>
    <mergeCell ref="A107:C107"/>
    <mergeCell ref="A112:C112"/>
    <mergeCell ref="A117:C117"/>
    <mergeCell ref="A118:F118"/>
    <mergeCell ref="A123:F123"/>
    <mergeCell ref="A132:F132"/>
    <mergeCell ref="A136:C136"/>
    <mergeCell ref="A137:C137"/>
    <mergeCell ref="A142:F142"/>
    <mergeCell ref="A92:C92"/>
    <mergeCell ref="A42:F42"/>
    <mergeCell ref="A49:F49"/>
    <mergeCell ref="A57:F57"/>
    <mergeCell ref="A61:C61"/>
    <mergeCell ref="A62:C62"/>
    <mergeCell ref="A66:C66"/>
    <mergeCell ref="A73:C73"/>
    <mergeCell ref="A74:F74"/>
    <mergeCell ref="A78:F78"/>
    <mergeCell ref="A87:F87"/>
    <mergeCell ref="A91:C91"/>
    <mergeCell ref="A41:C41"/>
    <mergeCell ref="A1:F1"/>
    <mergeCell ref="A2:F2"/>
    <mergeCell ref="A4:F4"/>
    <mergeCell ref="A5:F5"/>
    <mergeCell ref="A10:C10"/>
    <mergeCell ref="A17:C17"/>
    <mergeCell ref="A18:C18"/>
    <mergeCell ref="A22:C22"/>
    <mergeCell ref="A29:C29"/>
    <mergeCell ref="A30:C30"/>
    <mergeCell ref="A33:F33"/>
  </mergeCells>
  <pageMargins left="0.23622047244094491" right="0.23622047244094491" top="0.35433070866141736" bottom="0.35433070866141736" header="0" footer="0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85"/>
  <sheetViews>
    <sheetView zoomScale="115" zoomScaleNormal="115" zoomScaleSheetLayoutView="100" workbookViewId="0">
      <pane ySplit="3" topLeftCell="A127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10" width="9.28515625" customWidth="1"/>
    <col min="11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23" t="s">
        <v>159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156</v>
      </c>
      <c r="B2" s="124"/>
      <c r="C2" s="124"/>
      <c r="D2" s="124"/>
      <c r="E2" s="124"/>
      <c r="F2" s="124"/>
      <c r="G2">
        <v>8</v>
      </c>
      <c r="H2">
        <v>8</v>
      </c>
      <c r="J2">
        <v>8</v>
      </c>
      <c r="K2">
        <v>8</v>
      </c>
      <c r="N2">
        <v>8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"kval.1119 *"&amp;J2</f>
        <v>kval.1119 *8</v>
      </c>
      <c r="K3" s="108" t="str">
        <f>"kval.1210 *"&amp;K2</f>
        <v>kval.1210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1603</v>
      </c>
      <c r="F6" s="6">
        <f t="shared" ref="F6:F11" si="0">ROUND(D6*E6,0)</f>
        <v>561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1145</v>
      </c>
      <c r="F9" s="6">
        <f t="shared" si="0"/>
        <v>802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0.05</v>
      </c>
      <c r="E10" s="6">
        <v>1526</v>
      </c>
      <c r="F10" s="6">
        <f t="shared" si="0"/>
        <v>76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2.1999999999999997</v>
      </c>
      <c r="E12" s="3"/>
      <c r="F12" s="3">
        <f>SUM(F6:F11)</f>
        <v>3042</v>
      </c>
      <c r="G12" s="5">
        <f>ROUNDUP(F12*$G$2,0)</f>
        <v>24336</v>
      </c>
      <c r="H12" s="5">
        <f>ROUNDUP(F12*0.2359*$H$2,0)</f>
        <v>5741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24336</v>
      </c>
      <c r="M12" s="13">
        <f>H12+K12</f>
        <v>5741</v>
      </c>
      <c r="N12" s="13">
        <f>L12+M12</f>
        <v>30077</v>
      </c>
      <c r="O12" s="13">
        <f>SUM(N12:N12)</f>
        <v>30077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2.4649999999999999</v>
      </c>
      <c r="E15" s="6">
        <v>1526</v>
      </c>
      <c r="F15" s="6">
        <f t="shared" ref="F15:F18" si="1">ROUND(D15*E15,0)</f>
        <v>3762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0.3</v>
      </c>
      <c r="E16" s="6">
        <v>1526</v>
      </c>
      <c r="F16" s="6">
        <f t="shared" si="1"/>
        <v>458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0.25</v>
      </c>
      <c r="E17" s="6">
        <v>1526</v>
      </c>
      <c r="F17" s="6">
        <f t="shared" si="1"/>
        <v>382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0.115</v>
      </c>
      <c r="E18" s="6">
        <v>1145</v>
      </c>
      <c r="F18" s="6">
        <f t="shared" si="1"/>
        <v>132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3.33</v>
      </c>
      <c r="E19" s="3"/>
      <c r="F19" s="3">
        <f>SUM(F14:F18)</f>
        <v>5055</v>
      </c>
      <c r="G19" s="5">
        <f>ROUNDUP(F19*$G$2,0)</f>
        <v>40440</v>
      </c>
      <c r="H19" s="5">
        <f>ROUNDUP(F19*0.2359*$H$2,0)</f>
        <v>9540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40440</v>
      </c>
      <c r="M19" s="13">
        <f>H19+K19</f>
        <v>9540</v>
      </c>
      <c r="N19" s="13">
        <f>L19+M19</f>
        <v>49980</v>
      </c>
      <c r="O19" s="13">
        <f>SUM(N19:N19)</f>
        <v>49980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11200</v>
      </c>
      <c r="H26" s="5">
        <f>ROUNDUP(F26*0.2359*$H$2,0)</f>
        <v>2643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11200</v>
      </c>
      <c r="M26" s="13">
        <f>H26+K26</f>
        <v>2643</v>
      </c>
      <c r="N26" s="13">
        <f>L26+M26</f>
        <v>13843</v>
      </c>
      <c r="O26" s="13">
        <f>SUM(N26:N26)</f>
        <v>13843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</v>
      </c>
      <c r="E28" s="6">
        <v>1603</v>
      </c>
      <c r="F28" s="6">
        <f>ROUND(D28*E28,0)</f>
        <v>321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2.2360000000000002</v>
      </c>
      <c r="E29" s="6">
        <v>1526</v>
      </c>
      <c r="F29" s="6">
        <f t="shared" ref="F29:F33" si="4">ROUND(D29*E29,0)</f>
        <v>3412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0.45</v>
      </c>
      <c r="E30" s="6">
        <v>1526</v>
      </c>
      <c r="F30" s="6">
        <f t="shared" si="4"/>
        <v>687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0.375</v>
      </c>
      <c r="E31" s="6">
        <v>1526</v>
      </c>
      <c r="F31" s="6">
        <f t="shared" si="4"/>
        <v>572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0.20200000000000001</v>
      </c>
      <c r="E32" s="6">
        <v>1145</v>
      </c>
      <c r="F32" s="6">
        <f t="shared" si="4"/>
        <v>231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3.5130000000000003</v>
      </c>
      <c r="E34" s="3"/>
      <c r="F34" s="3">
        <f>SUM(F28:F33)</f>
        <v>5299</v>
      </c>
      <c r="G34" s="5">
        <f>ROUNDUP(F34*$G$2,0)</f>
        <v>42392</v>
      </c>
      <c r="H34" s="5">
        <f>ROUNDUP(F34*0.2359*$H$2,0)</f>
        <v>10001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42392</v>
      </c>
      <c r="M34" s="13">
        <f>H34+K34</f>
        <v>10001</v>
      </c>
      <c r="N34" s="13">
        <f>L34+M34</f>
        <v>52393</v>
      </c>
      <c r="O34" s="13">
        <f>SUM(N34:N34)</f>
        <v>52393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155</v>
      </c>
      <c r="C37" s="6" t="s">
        <v>13</v>
      </c>
      <c r="D37" s="6">
        <v>0.2</v>
      </c>
      <c r="E37" s="6">
        <v>1145</v>
      </c>
      <c r="F37" s="6">
        <f>ROUND(D37*E37,0)</f>
        <v>229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143</v>
      </c>
      <c r="C38" s="6" t="s">
        <v>137</v>
      </c>
      <c r="D38" s="6">
        <v>7.0000000000000007E-2</v>
      </c>
      <c r="E38" s="6">
        <v>1526</v>
      </c>
      <c r="F38" s="6">
        <f>ROUND(D38*E38,0)</f>
        <v>107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152</v>
      </c>
      <c r="C39" s="6" t="s">
        <v>151</v>
      </c>
      <c r="D39" s="6">
        <v>0.1</v>
      </c>
      <c r="E39" s="6">
        <v>1526</v>
      </c>
      <c r="F39" s="6">
        <f t="shared" ref="F39" si="5">ROUND(D39*E39,0)</f>
        <v>153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6"/>
      <c r="B40" s="14" t="s">
        <v>25</v>
      </c>
      <c r="C40" s="6"/>
      <c r="D40" s="3">
        <f>SUM(D37:D39)</f>
        <v>0.37</v>
      </c>
      <c r="E40" s="3"/>
      <c r="F40" s="3">
        <f>SUM(F37:F39)</f>
        <v>489</v>
      </c>
      <c r="G40" s="5">
        <f>ROUNDUP(F40*$G$2,0)</f>
        <v>3912</v>
      </c>
      <c r="H40" s="5">
        <f>ROUNDUP(F40*0.2359*$H$2,0)</f>
        <v>923</v>
      </c>
      <c r="I40" s="5"/>
      <c r="J40" s="5">
        <f>ROUNDUP(I40*$J$2,0)</f>
        <v>0</v>
      </c>
      <c r="K40" s="5">
        <f>ROUNDUP(I40*0.2359*$K$2,0)</f>
        <v>0</v>
      </c>
      <c r="L40" s="13">
        <f>G40+J40</f>
        <v>3912</v>
      </c>
      <c r="M40" s="13">
        <f>H40+K40</f>
        <v>923</v>
      </c>
      <c r="N40" s="13">
        <f>L40+M40</f>
        <v>4835</v>
      </c>
      <c r="O40" s="13">
        <f>SUM(N40:N40)</f>
        <v>4835</v>
      </c>
    </row>
    <row r="41" spans="1:15" ht="15.75" customHeight="1" x14ac:dyDescent="0.25">
      <c r="A41" s="146" t="s">
        <v>116</v>
      </c>
      <c r="B41" s="147"/>
      <c r="C41" s="147"/>
      <c r="D41" s="147"/>
      <c r="E41" s="147"/>
      <c r="F41" s="148"/>
      <c r="G41" s="5"/>
      <c r="H41" s="5"/>
      <c r="I41" s="5"/>
      <c r="J41" s="5"/>
      <c r="K41" s="5"/>
      <c r="L41" s="13"/>
      <c r="M41" s="13"/>
      <c r="N41" s="5"/>
      <c r="O41" s="13"/>
    </row>
    <row r="42" spans="1:15" ht="15.75" x14ac:dyDescent="0.25">
      <c r="A42" s="6">
        <v>1</v>
      </c>
      <c r="B42" s="10" t="s">
        <v>17</v>
      </c>
      <c r="C42" s="6" t="s">
        <v>18</v>
      </c>
      <c r="D42" s="6">
        <v>1</v>
      </c>
      <c r="E42" s="6">
        <v>1680</v>
      </c>
      <c r="F42" s="6">
        <f t="shared" ref="F42:F48" si="6">ROUND(D42*E42,0)</f>
        <v>1680</v>
      </c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2</v>
      </c>
      <c r="B43" s="10" t="s">
        <v>19</v>
      </c>
      <c r="C43" s="6" t="s">
        <v>20</v>
      </c>
      <c r="D43" s="6">
        <v>4.6369999999999996</v>
      </c>
      <c r="E43" s="6">
        <v>1526</v>
      </c>
      <c r="F43" s="6">
        <f t="shared" si="6"/>
        <v>7076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3</v>
      </c>
      <c r="B44" s="10" t="s">
        <v>21</v>
      </c>
      <c r="C44" s="6" t="s">
        <v>22</v>
      </c>
      <c r="D44" s="6">
        <v>0.6</v>
      </c>
      <c r="E44" s="6">
        <v>1526</v>
      </c>
      <c r="F44" s="6">
        <f t="shared" si="6"/>
        <v>916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4</v>
      </c>
      <c r="B45" s="10" t="s">
        <v>30</v>
      </c>
      <c r="C45" s="6" t="s">
        <v>31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5</v>
      </c>
      <c r="B46" s="10" t="s">
        <v>23</v>
      </c>
      <c r="C46" s="6" t="s">
        <v>24</v>
      </c>
      <c r="D46" s="6">
        <v>0.45200000000000001</v>
      </c>
      <c r="E46" s="6">
        <v>1145</v>
      </c>
      <c r="F46" s="6">
        <f t="shared" si="6"/>
        <v>518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6</v>
      </c>
      <c r="B47" s="112" t="s">
        <v>139</v>
      </c>
      <c r="C47" s="35" t="s">
        <v>66</v>
      </c>
      <c r="D47" s="6">
        <v>0.125</v>
      </c>
      <c r="E47" s="6">
        <v>1526</v>
      </c>
      <c r="F47" s="49">
        <f t="shared" si="6"/>
        <v>191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7</v>
      </c>
      <c r="B48" s="7" t="s">
        <v>152</v>
      </c>
      <c r="C48" s="6" t="s">
        <v>151</v>
      </c>
      <c r="D48" s="6">
        <v>0.05</v>
      </c>
      <c r="E48" s="6">
        <v>1526</v>
      </c>
      <c r="F48" s="6">
        <f t="shared" si="6"/>
        <v>76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/>
      <c r="B49" s="14" t="s">
        <v>25</v>
      </c>
      <c r="C49" s="6"/>
      <c r="D49" s="3">
        <f>SUM(D42:D48)</f>
        <v>7.363999999999999</v>
      </c>
      <c r="E49" s="3"/>
      <c r="F49" s="3">
        <f>SUM(F42:F48)</f>
        <v>11220</v>
      </c>
      <c r="G49" s="5">
        <f>ROUNDUP(F49*$G$2,0)</f>
        <v>89760</v>
      </c>
      <c r="H49" s="5">
        <f>ROUNDUP(F49*0.2359*$H$2,0)</f>
        <v>21175</v>
      </c>
      <c r="I49" s="5">
        <v>201.79</v>
      </c>
      <c r="J49" s="5">
        <f>ROUNDUP(I49*$J$2,0)</f>
        <v>1615</v>
      </c>
      <c r="K49" s="5">
        <f>ROUNDUP(I49*0.2359*$K$2,0)</f>
        <v>381</v>
      </c>
      <c r="L49" s="13">
        <f>G49+J49</f>
        <v>91375</v>
      </c>
      <c r="M49" s="13">
        <f>H49+K49</f>
        <v>21556</v>
      </c>
      <c r="N49" s="13">
        <f>L49+M49</f>
        <v>112931</v>
      </c>
      <c r="O49" s="13">
        <f>SUM(N49:N49)</f>
        <v>112931</v>
      </c>
    </row>
    <row r="50" spans="1:15" ht="15.75" x14ac:dyDescent="0.25">
      <c r="A50" s="128" t="s">
        <v>91</v>
      </c>
      <c r="B50" s="128"/>
      <c r="C50" s="128"/>
      <c r="D50" s="77"/>
      <c r="E50" s="77"/>
      <c r="F50" s="77"/>
      <c r="G50" s="61"/>
      <c r="H50" s="5"/>
      <c r="I50" s="5"/>
      <c r="J50" s="5"/>
      <c r="K50" s="5"/>
      <c r="L50" s="13"/>
      <c r="M50" s="13"/>
      <c r="N50" s="5"/>
      <c r="O50" s="13"/>
    </row>
    <row r="51" spans="1:15" ht="15.75" customHeight="1" x14ac:dyDescent="0.25">
      <c r="A51" s="129" t="s">
        <v>79</v>
      </c>
      <c r="B51" s="127"/>
      <c r="C51" s="127"/>
      <c r="D51" s="127"/>
      <c r="E51" s="127"/>
      <c r="F51" s="130"/>
      <c r="G51" s="5"/>
      <c r="H51" s="5"/>
      <c r="I51" s="5"/>
      <c r="J51" s="5"/>
      <c r="K51" s="5"/>
      <c r="L51" s="13"/>
      <c r="M51" s="13"/>
      <c r="N51" s="5"/>
      <c r="O51" s="13"/>
    </row>
    <row r="52" spans="1:15" ht="15.75" x14ac:dyDescent="0.25">
      <c r="A52" s="6">
        <v>1</v>
      </c>
      <c r="B52" s="15" t="s">
        <v>10</v>
      </c>
      <c r="C52" s="6" t="s">
        <v>11</v>
      </c>
      <c r="D52" s="6">
        <v>5.0999999999999997E-2</v>
      </c>
      <c r="E52" s="6">
        <v>1603</v>
      </c>
      <c r="F52" s="6">
        <f>ROUND(D52*E52,0)</f>
        <v>82</v>
      </c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2</v>
      </c>
      <c r="B53" s="23" t="s">
        <v>42</v>
      </c>
      <c r="C53" s="6" t="s">
        <v>43</v>
      </c>
      <c r="D53" s="6">
        <v>1</v>
      </c>
      <c r="E53" s="6">
        <v>1145</v>
      </c>
      <c r="F53" s="6">
        <f t="shared" ref="F53:F54" si="7">ROUND(D53*E53,0)</f>
        <v>1145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3</v>
      </c>
      <c r="B54" s="15" t="s">
        <v>44</v>
      </c>
      <c r="C54" s="6" t="s">
        <v>45</v>
      </c>
      <c r="D54" s="6">
        <v>0.5</v>
      </c>
      <c r="E54" s="6">
        <v>1526</v>
      </c>
      <c r="F54" s="6">
        <f t="shared" si="7"/>
        <v>763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/>
      <c r="B55" s="14" t="s">
        <v>25</v>
      </c>
      <c r="C55" s="6"/>
      <c r="D55" s="3">
        <f>SUM(D52:D54)</f>
        <v>1.5509999999999999</v>
      </c>
      <c r="E55" s="3"/>
      <c r="F55" s="3">
        <f>SUM(F52:F54)</f>
        <v>1990</v>
      </c>
      <c r="G55" s="5">
        <f>ROUNDUP(F55*$G$2,0)</f>
        <v>15920</v>
      </c>
      <c r="H55" s="5">
        <f>ROUNDUP(F55*0.2359*$H$2,0)</f>
        <v>3756</v>
      </c>
      <c r="I55" s="5"/>
      <c r="J55" s="5">
        <f>ROUNDUP(I55*$J$2,0)</f>
        <v>0</v>
      </c>
      <c r="K55" s="5">
        <f>ROUNDUP(I55*0.2359*$K$2,0)</f>
        <v>0</v>
      </c>
      <c r="L55" s="13">
        <f>G55+J55</f>
        <v>15920</v>
      </c>
      <c r="M55" s="13">
        <f>H55+K55</f>
        <v>3756</v>
      </c>
      <c r="N55" s="13">
        <f>L55+M55</f>
        <v>19676</v>
      </c>
      <c r="O55" s="13">
        <f>SUM(N55:N55)</f>
        <v>19676</v>
      </c>
    </row>
    <row r="56" spans="1:15" ht="15.75" customHeight="1" x14ac:dyDescent="0.25">
      <c r="A56" s="121" t="s">
        <v>81</v>
      </c>
      <c r="B56" s="122"/>
      <c r="C56" s="122"/>
      <c r="D56" s="122"/>
      <c r="E56" s="122"/>
      <c r="F56" s="131"/>
      <c r="G56" s="5"/>
      <c r="H56" s="5"/>
      <c r="I56" s="5"/>
      <c r="J56" s="5"/>
      <c r="K56" s="5"/>
      <c r="L56" s="13"/>
      <c r="M56" s="13"/>
      <c r="N56" s="5"/>
      <c r="O56" s="13"/>
    </row>
    <row r="57" spans="1:15" ht="15.75" x14ac:dyDescent="0.25">
      <c r="A57" s="6">
        <v>1</v>
      </c>
      <c r="B57" s="50" t="s">
        <v>17</v>
      </c>
      <c r="C57" s="49" t="s">
        <v>18</v>
      </c>
      <c r="D57" s="49">
        <v>1</v>
      </c>
      <c r="E57" s="6">
        <v>1680</v>
      </c>
      <c r="F57" s="49">
        <f>ROUND(D57*E57,0)</f>
        <v>1680</v>
      </c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2</v>
      </c>
      <c r="B58" s="10" t="s">
        <v>28</v>
      </c>
      <c r="C58" s="6" t="s">
        <v>11</v>
      </c>
      <c r="D58" s="6">
        <v>0.5</v>
      </c>
      <c r="E58" s="6">
        <v>1603</v>
      </c>
      <c r="F58" s="49">
        <f t="shared" ref="F58:F63" si="8">ROUND(D58*E58,0)</f>
        <v>802</v>
      </c>
      <c r="G58" s="5"/>
      <c r="H58" s="5"/>
      <c r="I58" s="5"/>
      <c r="J58" s="5"/>
      <c r="K58" s="5"/>
      <c r="L58" s="13"/>
      <c r="M58" s="13"/>
      <c r="N58" s="97"/>
      <c r="O58" s="86"/>
    </row>
    <row r="59" spans="1:15" ht="15.75" x14ac:dyDescent="0.25">
      <c r="A59" s="6">
        <v>3</v>
      </c>
      <c r="B59" s="50" t="s">
        <v>46</v>
      </c>
      <c r="C59" s="49" t="s">
        <v>20</v>
      </c>
      <c r="D59" s="6">
        <v>5.7</v>
      </c>
      <c r="E59" s="6">
        <v>1526</v>
      </c>
      <c r="F59" s="49">
        <f t="shared" si="8"/>
        <v>8698</v>
      </c>
      <c r="G59" s="5"/>
      <c r="H59" s="5"/>
      <c r="I59" s="5"/>
      <c r="J59" s="5"/>
      <c r="K59" s="5"/>
      <c r="L59" s="13"/>
      <c r="M59" s="13"/>
      <c r="N59" s="82"/>
      <c r="O59" s="86"/>
    </row>
    <row r="60" spans="1:15" ht="15.75" x14ac:dyDescent="0.25">
      <c r="A60" s="6">
        <v>4</v>
      </c>
      <c r="B60" s="50" t="s">
        <v>30</v>
      </c>
      <c r="C60" s="53" t="s">
        <v>31</v>
      </c>
      <c r="D60" s="6">
        <v>0.625</v>
      </c>
      <c r="E60" s="6">
        <v>1526</v>
      </c>
      <c r="F60" s="49">
        <f t="shared" si="8"/>
        <v>954</v>
      </c>
      <c r="G60" s="5"/>
      <c r="H60" s="5"/>
      <c r="I60" s="5"/>
      <c r="J60" s="5"/>
      <c r="K60" s="5"/>
      <c r="L60" s="13"/>
      <c r="M60" s="13"/>
      <c r="N60" s="97"/>
      <c r="O60" s="13"/>
    </row>
    <row r="61" spans="1:15" ht="15.75" x14ac:dyDescent="0.25">
      <c r="A61" s="6">
        <v>5</v>
      </c>
      <c r="B61" s="50" t="s">
        <v>23</v>
      </c>
      <c r="C61" s="49" t="s">
        <v>24</v>
      </c>
      <c r="D61" s="6">
        <v>0.28100000000000003</v>
      </c>
      <c r="E61" s="49">
        <v>1145</v>
      </c>
      <c r="F61" s="49">
        <f t="shared" si="8"/>
        <v>322</v>
      </c>
      <c r="G61" s="5"/>
      <c r="H61" s="5"/>
      <c r="I61" s="5"/>
      <c r="J61" s="5"/>
      <c r="K61" s="5"/>
      <c r="L61" s="13"/>
      <c r="M61" s="13"/>
      <c r="N61" s="97"/>
      <c r="O61" s="13"/>
    </row>
    <row r="62" spans="1:15" ht="15.75" x14ac:dyDescent="0.25">
      <c r="A62" s="6">
        <v>6</v>
      </c>
      <c r="B62" s="112" t="s">
        <v>139</v>
      </c>
      <c r="C62" s="35" t="s">
        <v>66</v>
      </c>
      <c r="D62" s="6">
        <v>0.22500000000000001</v>
      </c>
      <c r="E62" s="6">
        <v>1526</v>
      </c>
      <c r="F62" s="49">
        <f t="shared" si="8"/>
        <v>343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7</v>
      </c>
      <c r="B63" s="7" t="s">
        <v>152</v>
      </c>
      <c r="C63" s="6" t="s">
        <v>151</v>
      </c>
      <c r="D63" s="6">
        <v>0</v>
      </c>
      <c r="E63" s="49">
        <v>1526</v>
      </c>
      <c r="F63" s="49">
        <f t="shared" si="8"/>
        <v>0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/>
      <c r="B64" s="14" t="s">
        <v>25</v>
      </c>
      <c r="C64" s="6"/>
      <c r="D64" s="3">
        <f>SUM(D57:D63)</f>
        <v>8.3309999999999995</v>
      </c>
      <c r="E64" s="3"/>
      <c r="F64" s="3">
        <f>SUM(F57:F63)</f>
        <v>12799</v>
      </c>
      <c r="G64" s="5">
        <f>ROUNDUP(F64*$G$2,0)</f>
        <v>102392</v>
      </c>
      <c r="H64" s="5">
        <f>ROUNDUP(F64*0.2359*$H$2,0)</f>
        <v>24155</v>
      </c>
      <c r="I64" s="5">
        <v>0</v>
      </c>
      <c r="J64" s="5">
        <f>ROUNDUP(I64*$J$2,0)</f>
        <v>0</v>
      </c>
      <c r="K64" s="5">
        <f>ROUNDUP(I64*0.2359*$K$2,0)</f>
        <v>0</v>
      </c>
      <c r="L64" s="13">
        <f>G64+J64</f>
        <v>102392</v>
      </c>
      <c r="M64" s="13">
        <f>H64+K64</f>
        <v>24155</v>
      </c>
      <c r="N64" s="13">
        <f>L64+M64</f>
        <v>126547</v>
      </c>
      <c r="O64" s="13">
        <f>SUM(N64:N64)</f>
        <v>126547</v>
      </c>
    </row>
    <row r="65" spans="1:15" ht="15.75" customHeight="1" x14ac:dyDescent="0.25">
      <c r="A65" s="132" t="s">
        <v>82</v>
      </c>
      <c r="B65" s="133"/>
      <c r="C65" s="133"/>
      <c r="D65" s="133"/>
      <c r="E65" s="133"/>
      <c r="F65" s="134"/>
      <c r="G65" s="5"/>
      <c r="H65" s="5"/>
      <c r="I65" s="5"/>
      <c r="J65" s="5"/>
      <c r="K65" s="5"/>
      <c r="L65" s="13"/>
      <c r="M65" s="13"/>
      <c r="N65" s="5"/>
      <c r="O65" s="13"/>
    </row>
    <row r="66" spans="1:15" ht="15.75" x14ac:dyDescent="0.25">
      <c r="A66" s="40">
        <v>1</v>
      </c>
      <c r="B66" s="54" t="s">
        <v>7</v>
      </c>
      <c r="C66" s="42" t="s">
        <v>18</v>
      </c>
      <c r="D66" s="55">
        <v>1</v>
      </c>
      <c r="E66" s="42">
        <v>1680</v>
      </c>
      <c r="F66" s="49">
        <f>ROUND(D66*E66,0)</f>
        <v>1680</v>
      </c>
      <c r="G66" s="5"/>
      <c r="H66" s="5"/>
      <c r="I66" s="5"/>
      <c r="J66" s="5"/>
      <c r="K66" s="5"/>
      <c r="L66" s="13"/>
      <c r="M66" s="13"/>
      <c r="N66" s="5"/>
      <c r="O66" s="13"/>
    </row>
    <row r="67" spans="1:15" ht="15.75" x14ac:dyDescent="0.25">
      <c r="A67" s="40">
        <v>2</v>
      </c>
      <c r="B67" s="41" t="s">
        <v>67</v>
      </c>
      <c r="C67" s="42" t="s">
        <v>68</v>
      </c>
      <c r="D67" s="42">
        <v>1.6</v>
      </c>
      <c r="E67" s="42">
        <v>1145</v>
      </c>
      <c r="F67" s="49">
        <f>ROUND(D67*E67,0)</f>
        <v>1832</v>
      </c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6"/>
      <c r="B68" s="14" t="s">
        <v>25</v>
      </c>
      <c r="C68" s="6"/>
      <c r="D68" s="3">
        <f>SUM(D66:D67)</f>
        <v>2.6</v>
      </c>
      <c r="E68" s="3"/>
      <c r="F68" s="3">
        <f>SUM(F66:F67)</f>
        <v>3512</v>
      </c>
      <c r="G68" s="5">
        <f>ROUNDUP(F68*$G$2,0)</f>
        <v>28096</v>
      </c>
      <c r="H68" s="5">
        <f>ROUNDUP(F68*0.2359*$H$2,0)</f>
        <v>6628</v>
      </c>
      <c r="I68" s="5"/>
      <c r="J68" s="5">
        <f>ROUNDUP(I68*$J$2,0)</f>
        <v>0</v>
      </c>
      <c r="K68" s="5">
        <f>ROUNDUP(I68*0.2359*$K$2,0)</f>
        <v>0</v>
      </c>
      <c r="L68" s="13">
        <f>G68+J68</f>
        <v>28096</v>
      </c>
      <c r="M68" s="13">
        <f>H68+K68</f>
        <v>6628</v>
      </c>
      <c r="N68" s="13">
        <f>L68+M68</f>
        <v>34724</v>
      </c>
      <c r="O68" s="13">
        <f>SUM(N68:N68)</f>
        <v>34724</v>
      </c>
    </row>
    <row r="69" spans="1:15" ht="15.75" x14ac:dyDescent="0.25">
      <c r="A69" s="128" t="s">
        <v>92</v>
      </c>
      <c r="B69" s="128"/>
      <c r="C69" s="128"/>
      <c r="D69" s="77"/>
      <c r="E69" s="77"/>
      <c r="F69" s="77"/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125" t="s">
        <v>32</v>
      </c>
      <c r="B70" s="126"/>
      <c r="C70" s="126"/>
      <c r="G70" s="5"/>
      <c r="H70" s="5"/>
      <c r="I70" s="5"/>
      <c r="J70" s="5"/>
      <c r="K70" s="5"/>
      <c r="L70" s="13"/>
      <c r="M70" s="13"/>
      <c r="N70" s="5"/>
      <c r="O70" s="13"/>
    </row>
    <row r="71" spans="1:15" ht="15.75" x14ac:dyDescent="0.25">
      <c r="A71" s="6">
        <v>1</v>
      </c>
      <c r="B71" s="10" t="s">
        <v>8</v>
      </c>
      <c r="C71" s="6" t="s">
        <v>9</v>
      </c>
      <c r="D71" s="6">
        <v>0.1</v>
      </c>
      <c r="E71" s="6">
        <v>1603</v>
      </c>
      <c r="F71" s="6">
        <f t="shared" ref="F71" si="9">ROUND(D71*E71,0)</f>
        <v>160</v>
      </c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6">
        <v>2</v>
      </c>
      <c r="B72" s="7" t="s">
        <v>10</v>
      </c>
      <c r="C72" s="6" t="s">
        <v>11</v>
      </c>
      <c r="D72" s="6">
        <v>6.4000000000000001E-2</v>
      </c>
      <c r="E72" s="6">
        <v>1603</v>
      </c>
      <c r="F72" s="6">
        <f t="shared" ref="F72:F76" si="10">ROUND(D72*E72,0)</f>
        <v>103</v>
      </c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3</v>
      </c>
      <c r="B73" s="7" t="s">
        <v>153</v>
      </c>
      <c r="C73" s="6" t="s">
        <v>13</v>
      </c>
      <c r="D73" s="6">
        <v>0.375</v>
      </c>
      <c r="E73" s="6">
        <v>1526</v>
      </c>
      <c r="F73" s="6">
        <f t="shared" si="10"/>
        <v>572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4</v>
      </c>
      <c r="B74" s="7" t="s">
        <v>155</v>
      </c>
      <c r="C74" s="6" t="s">
        <v>13</v>
      </c>
      <c r="D74" s="6">
        <v>0.35</v>
      </c>
      <c r="E74" s="6">
        <v>1145</v>
      </c>
      <c r="F74" s="6">
        <f t="shared" si="10"/>
        <v>401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5</v>
      </c>
      <c r="B75" s="7" t="s">
        <v>143</v>
      </c>
      <c r="C75" s="6" t="s">
        <v>137</v>
      </c>
      <c r="D75" s="6">
        <v>0.06</v>
      </c>
      <c r="E75" s="6">
        <v>1526</v>
      </c>
      <c r="F75" s="6">
        <f t="shared" si="10"/>
        <v>92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6</v>
      </c>
      <c r="B76" s="7" t="s">
        <v>152</v>
      </c>
      <c r="C76" s="6" t="s">
        <v>151</v>
      </c>
      <c r="D76" s="6">
        <v>0.1</v>
      </c>
      <c r="E76" s="6">
        <v>1526</v>
      </c>
      <c r="F76" s="6">
        <f t="shared" si="10"/>
        <v>153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/>
      <c r="B77" s="16" t="s">
        <v>16</v>
      </c>
      <c r="C77" s="3"/>
      <c r="D77" s="3">
        <f>SUM(D71:D76)</f>
        <v>1.0490000000000002</v>
      </c>
      <c r="E77" s="3"/>
      <c r="F77" s="3">
        <f>SUM(F71:F76)</f>
        <v>1481</v>
      </c>
      <c r="G77" s="5">
        <f>ROUNDUP(F77*$G$2,0)</f>
        <v>11848</v>
      </c>
      <c r="H77" s="5">
        <f>ROUNDUP(F77*0.2359*$H$2,0)</f>
        <v>2795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11848</v>
      </c>
      <c r="M77" s="13">
        <f>H77+K77</f>
        <v>2795</v>
      </c>
      <c r="N77" s="13">
        <f>L77+M77</f>
        <v>14643</v>
      </c>
      <c r="O77" s="13">
        <f>SUM(N77:N77)</f>
        <v>14643</v>
      </c>
    </row>
    <row r="78" spans="1:15" ht="15.75" customHeight="1" x14ac:dyDescent="0.25">
      <c r="A78" s="121" t="s">
        <v>115</v>
      </c>
      <c r="B78" s="122"/>
      <c r="C78" s="122"/>
      <c r="G78" s="5"/>
      <c r="H78" s="5"/>
      <c r="I78" s="5"/>
      <c r="J78" s="5"/>
      <c r="K78" s="5"/>
      <c r="L78" s="13"/>
      <c r="M78" s="13"/>
      <c r="N78" s="5"/>
      <c r="O78" s="13"/>
    </row>
    <row r="79" spans="1:15" ht="30.75" customHeight="1" x14ac:dyDescent="0.25">
      <c r="A79" s="6">
        <v>1</v>
      </c>
      <c r="B79" s="15" t="s">
        <v>34</v>
      </c>
      <c r="C79" s="6" t="s">
        <v>18</v>
      </c>
      <c r="D79" s="6">
        <v>0.8</v>
      </c>
      <c r="E79" s="6">
        <v>1680</v>
      </c>
      <c r="F79" s="6">
        <f>ROUND(D79*E79,0)</f>
        <v>1344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>
        <v>2</v>
      </c>
      <c r="B80" s="15" t="s">
        <v>19</v>
      </c>
      <c r="C80" s="6" t="s">
        <v>20</v>
      </c>
      <c r="D80" s="6">
        <v>2.85</v>
      </c>
      <c r="E80" s="6">
        <v>1526</v>
      </c>
      <c r="F80" s="6">
        <f t="shared" ref="F80:F85" si="11">ROUND(D80*E80,0)</f>
        <v>4349</v>
      </c>
      <c r="G80" s="5"/>
      <c r="H80" s="5"/>
      <c r="I80" s="5"/>
      <c r="J80" s="5"/>
      <c r="K80" s="5"/>
      <c r="L80" s="13"/>
      <c r="M80" s="13"/>
      <c r="N80" s="5"/>
      <c r="O80" s="13"/>
    </row>
    <row r="81" spans="1:15" ht="15.75" x14ac:dyDescent="0.25">
      <c r="A81" s="6">
        <v>3</v>
      </c>
      <c r="B81" s="15" t="s">
        <v>21</v>
      </c>
      <c r="C81" s="6" t="s">
        <v>22</v>
      </c>
      <c r="D81" s="6">
        <v>0.3</v>
      </c>
      <c r="E81" s="6">
        <v>1526</v>
      </c>
      <c r="F81" s="6">
        <f t="shared" si="11"/>
        <v>458</v>
      </c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4</v>
      </c>
      <c r="B82" s="50" t="s">
        <v>30</v>
      </c>
      <c r="C82" s="53" t="s">
        <v>31</v>
      </c>
      <c r="D82" s="9">
        <v>0.25</v>
      </c>
      <c r="E82" s="6">
        <v>1526</v>
      </c>
      <c r="F82" s="6">
        <f t="shared" si="11"/>
        <v>382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5</v>
      </c>
      <c r="B83" s="15" t="s">
        <v>23</v>
      </c>
      <c r="C83" s="6" t="s">
        <v>24</v>
      </c>
      <c r="D83" s="6">
        <v>0.17199999999999999</v>
      </c>
      <c r="E83" s="6">
        <v>1145</v>
      </c>
      <c r="F83" s="6">
        <f t="shared" si="11"/>
        <v>197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6</v>
      </c>
      <c r="B84" s="112" t="s">
        <v>139</v>
      </c>
      <c r="C84" s="35" t="s">
        <v>66</v>
      </c>
      <c r="D84" s="6">
        <v>0.125</v>
      </c>
      <c r="E84" s="6">
        <v>1526</v>
      </c>
      <c r="F84" s="6">
        <f t="shared" si="11"/>
        <v>191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7</v>
      </c>
      <c r="B85" s="7" t="s">
        <v>152</v>
      </c>
      <c r="C85" s="6" t="s">
        <v>151</v>
      </c>
      <c r="D85" s="6">
        <v>0.05</v>
      </c>
      <c r="E85" s="6">
        <v>1526</v>
      </c>
      <c r="F85" s="6">
        <f t="shared" si="11"/>
        <v>76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49"/>
      <c r="B86" s="79" t="s">
        <v>25</v>
      </c>
      <c r="C86" s="49"/>
      <c r="D86" s="94">
        <f>SUM(D79:D85)</f>
        <v>4.5469999999999997</v>
      </c>
      <c r="E86" s="80"/>
      <c r="F86" s="80">
        <f>SUM(F79:F85)</f>
        <v>6997</v>
      </c>
      <c r="G86" s="5">
        <f>ROUNDUP(F86*$G$2,0)</f>
        <v>55976</v>
      </c>
      <c r="H86" s="5">
        <f>ROUNDUP(F86*0.2359*$H$2,0)</f>
        <v>13205</v>
      </c>
      <c r="I86" s="5">
        <v>65.33</v>
      </c>
      <c r="J86" s="5">
        <f>ROUNDUP(I86*$J$2,0)</f>
        <v>523</v>
      </c>
      <c r="K86" s="5">
        <f>ROUNDUP(I86*0.2359*$K$2,0)</f>
        <v>124</v>
      </c>
      <c r="L86" s="13">
        <f>G86+J86</f>
        <v>56499</v>
      </c>
      <c r="M86" s="13">
        <f>H86+K86</f>
        <v>13329</v>
      </c>
      <c r="N86" s="13">
        <f>L86+M86</f>
        <v>69828</v>
      </c>
      <c r="O86" s="13">
        <f>SUM(N86:N86)</f>
        <v>69828</v>
      </c>
    </row>
    <row r="87" spans="1:15" ht="15.75" x14ac:dyDescent="0.25">
      <c r="A87" s="128" t="s">
        <v>114</v>
      </c>
      <c r="B87" s="128"/>
      <c r="C87" s="128"/>
      <c r="D87" s="78"/>
      <c r="E87" s="78"/>
      <c r="F87" s="78"/>
      <c r="G87" s="61"/>
      <c r="H87" s="5"/>
      <c r="I87" s="5"/>
      <c r="J87" s="5"/>
      <c r="K87" s="5"/>
      <c r="L87" s="13"/>
      <c r="M87" s="13"/>
      <c r="N87" s="5"/>
      <c r="O87" s="13"/>
    </row>
    <row r="88" spans="1:15" ht="15.75" customHeight="1" x14ac:dyDescent="0.25">
      <c r="A88" s="125" t="s">
        <v>83</v>
      </c>
      <c r="B88" s="126"/>
      <c r="C88" s="126"/>
      <c r="D88" s="126"/>
      <c r="E88" s="126"/>
      <c r="F88" s="135"/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customHeight="1" x14ac:dyDescent="0.25">
      <c r="A89" s="6">
        <v>1</v>
      </c>
      <c r="B89" s="7" t="s">
        <v>10</v>
      </c>
      <c r="C89" s="6" t="s">
        <v>11</v>
      </c>
      <c r="D89" s="25">
        <v>4.2000000000000003E-2</v>
      </c>
      <c r="E89" s="25">
        <v>1603</v>
      </c>
      <c r="F89" s="9">
        <f>ROUND(D89*E89,0)</f>
        <v>67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6">
        <v>2</v>
      </c>
      <c r="B90" s="23" t="s">
        <v>42</v>
      </c>
      <c r="C90" s="6" t="s">
        <v>43</v>
      </c>
      <c r="D90" s="6">
        <v>0.95</v>
      </c>
      <c r="E90" s="6">
        <v>1145</v>
      </c>
      <c r="F90" s="9">
        <f>ROUND(D90*E90,0)</f>
        <v>1088</v>
      </c>
      <c r="G90" s="5"/>
      <c r="H90" s="5"/>
      <c r="I90" s="5"/>
      <c r="J90" s="5"/>
      <c r="K90" s="5"/>
      <c r="L90" s="13"/>
      <c r="M90" s="13"/>
      <c r="N90" s="5"/>
      <c r="O90" s="13"/>
    </row>
    <row r="91" spans="1:15" ht="15.75" x14ac:dyDescent="0.25">
      <c r="A91" s="6">
        <v>3</v>
      </c>
      <c r="B91" s="7" t="s">
        <v>143</v>
      </c>
      <c r="C91" s="6" t="s">
        <v>137</v>
      </c>
      <c r="D91" s="6">
        <v>0.21</v>
      </c>
      <c r="E91" s="6">
        <v>1526</v>
      </c>
      <c r="F91" s="9">
        <f>ROUND(D91*E91,0)</f>
        <v>320</v>
      </c>
      <c r="G91" s="5"/>
      <c r="H91" s="5"/>
      <c r="I91" s="5"/>
      <c r="J91" s="5"/>
      <c r="K91" s="5"/>
      <c r="L91" s="13"/>
      <c r="M91" s="13"/>
      <c r="N91" s="5"/>
      <c r="O91" s="13"/>
    </row>
    <row r="92" spans="1:15" ht="15.75" x14ac:dyDescent="0.25">
      <c r="A92" s="6">
        <v>4</v>
      </c>
      <c r="B92" s="7" t="s">
        <v>152</v>
      </c>
      <c r="C92" s="6" t="s">
        <v>151</v>
      </c>
      <c r="D92" s="6">
        <v>0.1</v>
      </c>
      <c r="E92" s="6">
        <v>1526</v>
      </c>
      <c r="F92" s="9">
        <f>ROUND(D92*E92,0)</f>
        <v>153</v>
      </c>
      <c r="G92" s="5"/>
      <c r="H92" s="5"/>
      <c r="I92" s="5"/>
      <c r="J92" s="5"/>
      <c r="K92" s="5"/>
      <c r="L92" s="13"/>
      <c r="M92" s="13"/>
      <c r="N92" s="5"/>
      <c r="O92" s="13"/>
    </row>
    <row r="93" spans="1:15" s="47" customFormat="1" ht="15.75" x14ac:dyDescent="0.25">
      <c r="A93" s="3"/>
      <c r="B93" s="14" t="s">
        <v>25</v>
      </c>
      <c r="C93" s="3"/>
      <c r="D93" s="3">
        <f>SUM(D89:D92)</f>
        <v>1.302</v>
      </c>
      <c r="E93" s="3"/>
      <c r="F93" s="3">
        <f>SUM(F89:F92)</f>
        <v>1628</v>
      </c>
      <c r="G93" s="5">
        <f>ROUNDUP(F93*$G$2,0)</f>
        <v>13024</v>
      </c>
      <c r="H93" s="5">
        <f>ROUNDUP(F93*0.2359*$H$2,0)</f>
        <v>3073</v>
      </c>
      <c r="I93" s="5"/>
      <c r="J93" s="5">
        <f>ROUNDUP(I93*$J$2,0)</f>
        <v>0</v>
      </c>
      <c r="K93" s="5">
        <f>ROUNDUP(I93*0.2359*$K$2,0)</f>
        <v>0</v>
      </c>
      <c r="L93" s="13">
        <f>G93+J93</f>
        <v>13024</v>
      </c>
      <c r="M93" s="13">
        <f>H93+K93</f>
        <v>3073</v>
      </c>
      <c r="N93" s="13">
        <f>L93+M93</f>
        <v>16097</v>
      </c>
      <c r="O93" s="13">
        <f>SUM(N93:N93)</f>
        <v>16097</v>
      </c>
    </row>
    <row r="94" spans="1:15" ht="15.75" customHeight="1" x14ac:dyDescent="0.25">
      <c r="A94" s="121" t="s">
        <v>84</v>
      </c>
      <c r="B94" s="122"/>
      <c r="C94" s="122"/>
      <c r="D94" s="122"/>
      <c r="E94" s="122"/>
      <c r="F94" s="131"/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1</v>
      </c>
      <c r="B95" s="15" t="s">
        <v>17</v>
      </c>
      <c r="C95" s="6" t="s">
        <v>18</v>
      </c>
      <c r="D95" s="9">
        <v>1</v>
      </c>
      <c r="E95" s="9">
        <v>1781</v>
      </c>
      <c r="F95" s="6">
        <f>ROUND(D95*E95,0)</f>
        <v>1781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2</v>
      </c>
      <c r="B96" s="50" t="s">
        <v>36</v>
      </c>
      <c r="C96" s="53" t="s">
        <v>37</v>
      </c>
      <c r="D96" s="56">
        <v>0.5</v>
      </c>
      <c r="E96" s="56">
        <v>1603</v>
      </c>
      <c r="F96" s="6">
        <f t="shared" ref="F96:F102" si="12">ROUND(D96*E96,0)</f>
        <v>802</v>
      </c>
      <c r="G96" s="5"/>
      <c r="H96" s="5"/>
      <c r="I96" s="5"/>
      <c r="J96" s="5"/>
      <c r="K96" s="5"/>
      <c r="L96" s="13"/>
      <c r="M96" s="13"/>
      <c r="N96" s="97"/>
      <c r="O96" s="13"/>
    </row>
    <row r="97" spans="1:15" ht="15.75" x14ac:dyDescent="0.25">
      <c r="A97" s="6">
        <v>3</v>
      </c>
      <c r="B97" s="50" t="s">
        <v>46</v>
      </c>
      <c r="C97" s="49" t="s">
        <v>20</v>
      </c>
      <c r="D97" s="9">
        <v>7</v>
      </c>
      <c r="E97" s="6">
        <v>1526</v>
      </c>
      <c r="F97" s="6">
        <f t="shared" si="12"/>
        <v>10682</v>
      </c>
      <c r="G97" s="5"/>
      <c r="H97" s="5"/>
      <c r="I97" s="5"/>
      <c r="J97" s="5"/>
      <c r="K97" s="5"/>
      <c r="L97" s="13"/>
      <c r="M97" s="13"/>
      <c r="N97" s="97"/>
      <c r="O97" s="13"/>
    </row>
    <row r="98" spans="1:15" ht="15.75" x14ac:dyDescent="0.25">
      <c r="A98" s="6">
        <v>4</v>
      </c>
      <c r="B98" s="50" t="s">
        <v>47</v>
      </c>
      <c r="C98" s="53" t="s">
        <v>22</v>
      </c>
      <c r="D98" s="9">
        <v>1.05</v>
      </c>
      <c r="E98" s="6">
        <v>1526</v>
      </c>
      <c r="F98" s="6">
        <f t="shared" si="12"/>
        <v>1602</v>
      </c>
      <c r="G98" s="5"/>
      <c r="H98" s="5"/>
      <c r="I98" s="5"/>
      <c r="J98" s="5"/>
      <c r="K98" s="5"/>
      <c r="L98" s="13"/>
      <c r="M98" s="13"/>
      <c r="N98" s="97"/>
      <c r="O98" s="13"/>
    </row>
    <row r="99" spans="1:15" ht="15.75" x14ac:dyDescent="0.25">
      <c r="A99" s="6">
        <v>5</v>
      </c>
      <c r="B99" s="50" t="s">
        <v>30</v>
      </c>
      <c r="C99" s="53" t="s">
        <v>31</v>
      </c>
      <c r="D99" s="9">
        <v>0.75</v>
      </c>
      <c r="E99" s="6">
        <v>1526</v>
      </c>
      <c r="F99" s="6">
        <f t="shared" si="12"/>
        <v>1145</v>
      </c>
      <c r="G99" s="5"/>
      <c r="H99" s="5"/>
      <c r="I99" s="5"/>
      <c r="J99" s="5"/>
      <c r="K99" s="5"/>
      <c r="L99" s="13"/>
      <c r="M99" s="13"/>
      <c r="N99" s="97"/>
      <c r="O99" s="13"/>
    </row>
    <row r="100" spans="1:15" ht="15.75" x14ac:dyDescent="0.25">
      <c r="A100" s="6">
        <v>6</v>
      </c>
      <c r="B100" s="17" t="s">
        <v>139</v>
      </c>
      <c r="C100" s="35" t="s">
        <v>66</v>
      </c>
      <c r="D100" s="9">
        <v>0.1</v>
      </c>
      <c r="E100" s="6">
        <v>1526</v>
      </c>
      <c r="F100" s="6">
        <f t="shared" si="12"/>
        <v>153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7</v>
      </c>
      <c r="B101" s="15" t="s">
        <v>23</v>
      </c>
      <c r="C101" s="6">
        <v>235201</v>
      </c>
      <c r="D101" s="9">
        <v>0.625</v>
      </c>
      <c r="E101" s="9">
        <v>1145</v>
      </c>
      <c r="F101" s="6">
        <f t="shared" si="12"/>
        <v>716</v>
      </c>
      <c r="G101" s="5"/>
      <c r="H101" s="5"/>
      <c r="I101" s="5"/>
      <c r="J101" s="5"/>
      <c r="K101" s="5"/>
      <c r="L101" s="13"/>
      <c r="M101" s="13"/>
      <c r="N101" s="82"/>
      <c r="O101" s="13"/>
    </row>
    <row r="102" spans="1:15" ht="15.75" x14ac:dyDescent="0.25">
      <c r="A102" s="6">
        <v>8</v>
      </c>
      <c r="B102" s="7" t="s">
        <v>152</v>
      </c>
      <c r="C102" s="6" t="s">
        <v>151</v>
      </c>
      <c r="D102" s="9">
        <v>7.4999999999999997E-2</v>
      </c>
      <c r="E102" s="9">
        <v>1526</v>
      </c>
      <c r="F102" s="6">
        <f t="shared" si="12"/>
        <v>114</v>
      </c>
      <c r="G102" s="5"/>
      <c r="H102" s="5"/>
      <c r="I102" s="5"/>
      <c r="J102" s="5"/>
      <c r="K102" s="5"/>
      <c r="L102" s="13"/>
      <c r="M102" s="13"/>
      <c r="N102" s="82"/>
      <c r="O102" s="13"/>
    </row>
    <row r="103" spans="1:15" s="47" customFormat="1" ht="15.75" x14ac:dyDescent="0.25">
      <c r="A103" s="3"/>
      <c r="B103" s="14" t="s">
        <v>25</v>
      </c>
      <c r="C103" s="3"/>
      <c r="D103" s="3">
        <f>SUM(D95:D102)</f>
        <v>11.1</v>
      </c>
      <c r="E103" s="3"/>
      <c r="F103" s="3">
        <f>SUM(F95:F102)</f>
        <v>16995</v>
      </c>
      <c r="G103" s="5">
        <f>ROUNDUP(F103*$G$2,0)</f>
        <v>135960</v>
      </c>
      <c r="H103" s="5">
        <f>ROUNDUP(F103*0.2359*$H$2,0)</f>
        <v>32073</v>
      </c>
      <c r="I103" s="5">
        <v>7</v>
      </c>
      <c r="J103" s="5">
        <f>ROUNDUP(I103*$J$2,0)</f>
        <v>56</v>
      </c>
      <c r="K103" s="5">
        <f>ROUNDUP(I103*0.2359*$K$2,0)</f>
        <v>14</v>
      </c>
      <c r="L103" s="13">
        <f>G103+J103</f>
        <v>136016</v>
      </c>
      <c r="M103" s="13">
        <f>H103+K103</f>
        <v>32087</v>
      </c>
      <c r="N103" s="13">
        <f>L103+M103</f>
        <v>168103</v>
      </c>
      <c r="O103" s="13">
        <f>SUM(N103:N103)</f>
        <v>168103</v>
      </c>
    </row>
    <row r="104" spans="1:15" ht="15.75" customHeight="1" x14ac:dyDescent="0.25">
      <c r="A104" s="121" t="s">
        <v>113</v>
      </c>
      <c r="B104" s="122"/>
      <c r="C104" s="122"/>
      <c r="D104" s="122"/>
      <c r="E104" s="122"/>
      <c r="F104" s="131"/>
      <c r="G104" s="5"/>
      <c r="H104" s="5"/>
      <c r="I104" s="5"/>
      <c r="J104" s="5"/>
      <c r="K104" s="5"/>
      <c r="L104" s="13"/>
      <c r="M104" s="13"/>
      <c r="N104" s="5"/>
      <c r="O104" s="13"/>
    </row>
    <row r="105" spans="1:15" ht="15.75" x14ac:dyDescent="0.25">
      <c r="A105" s="40">
        <v>1</v>
      </c>
      <c r="B105" s="41" t="s">
        <v>7</v>
      </c>
      <c r="C105" s="42" t="s">
        <v>18</v>
      </c>
      <c r="D105" s="42">
        <v>0.93</v>
      </c>
      <c r="E105" s="42">
        <v>1680</v>
      </c>
      <c r="F105" s="49">
        <f>ROUND(D105*E105,0)</f>
        <v>1562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40">
        <v>2</v>
      </c>
      <c r="B106" s="41" t="s">
        <v>67</v>
      </c>
      <c r="C106" s="42" t="s">
        <v>68</v>
      </c>
      <c r="D106" s="42">
        <v>1.72</v>
      </c>
      <c r="E106" s="42">
        <v>1145</v>
      </c>
      <c r="F106" s="49">
        <f>ROUND(D106*E106,0)</f>
        <v>1969</v>
      </c>
      <c r="G106" s="5"/>
      <c r="H106" s="5"/>
      <c r="I106" s="5"/>
      <c r="J106" s="5"/>
      <c r="K106" s="5"/>
      <c r="L106" s="13"/>
      <c r="M106" s="13"/>
      <c r="N106" s="5"/>
      <c r="O106" s="13"/>
    </row>
    <row r="107" spans="1:15" s="47" customFormat="1" ht="15" customHeight="1" x14ac:dyDescent="0.25">
      <c r="A107" s="3"/>
      <c r="B107" s="14" t="s">
        <v>25</v>
      </c>
      <c r="C107" s="3"/>
      <c r="D107" s="3">
        <f>SUM(D105:D106)</f>
        <v>2.65</v>
      </c>
      <c r="E107" s="3"/>
      <c r="F107" s="3">
        <f>SUM(F105:F106)</f>
        <v>3531</v>
      </c>
      <c r="G107" s="5">
        <f>ROUNDUP(F107*$G$2,0)</f>
        <v>28248</v>
      </c>
      <c r="H107" s="5">
        <f>ROUNDUP(F107*0.2359*$H$2,0)</f>
        <v>6664</v>
      </c>
      <c r="I107" s="5"/>
      <c r="J107" s="5">
        <f>ROUNDUP(I107*$J$2,0)</f>
        <v>0</v>
      </c>
      <c r="K107" s="5">
        <f>ROUNDUP(I107*0.2359*$K$2,0)</f>
        <v>0</v>
      </c>
      <c r="L107" s="13">
        <f>G107+J107</f>
        <v>28248</v>
      </c>
      <c r="M107" s="13">
        <f>H107+K107</f>
        <v>6664</v>
      </c>
      <c r="N107" s="13">
        <f>L107+M107</f>
        <v>34912</v>
      </c>
      <c r="O107" s="13">
        <f>SUM(N107:N107)</f>
        <v>34912</v>
      </c>
    </row>
    <row r="108" spans="1:15" ht="15.75" x14ac:dyDescent="0.25">
      <c r="A108" s="128" t="s">
        <v>93</v>
      </c>
      <c r="B108" s="128"/>
      <c r="C108" s="128"/>
      <c r="D108" s="77"/>
      <c r="E108" s="77"/>
      <c r="F108" s="77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125" t="s">
        <v>35</v>
      </c>
      <c r="B109" s="126"/>
      <c r="C109" s="126"/>
      <c r="G109" s="5"/>
      <c r="H109" s="5"/>
      <c r="I109" s="5"/>
      <c r="J109" s="5"/>
      <c r="K109" s="5"/>
      <c r="L109" s="13"/>
      <c r="M109" s="13"/>
      <c r="N109" s="5"/>
      <c r="O109" s="13"/>
    </row>
    <row r="110" spans="1:15" ht="15.75" x14ac:dyDescent="0.25">
      <c r="A110" s="9">
        <v>1</v>
      </c>
      <c r="B110" s="17" t="s">
        <v>8</v>
      </c>
      <c r="C110" s="6" t="s">
        <v>9</v>
      </c>
      <c r="D110" s="6">
        <v>0.2</v>
      </c>
      <c r="E110" s="6">
        <v>1603</v>
      </c>
      <c r="F110" s="6">
        <f>ROUND(D110*E110,0)</f>
        <v>321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ht="15.75" x14ac:dyDescent="0.25">
      <c r="A111" s="9">
        <v>2</v>
      </c>
      <c r="B111" s="7" t="s">
        <v>153</v>
      </c>
      <c r="C111" s="6" t="s">
        <v>13</v>
      </c>
      <c r="D111" s="6">
        <v>0.6</v>
      </c>
      <c r="E111" s="6">
        <v>1526</v>
      </c>
      <c r="F111" s="6">
        <f t="shared" ref="F111:F114" si="13">ROUND(D111*E111,0)</f>
        <v>916</v>
      </c>
      <c r="G111" s="5"/>
      <c r="H111" s="5"/>
      <c r="I111" s="5"/>
      <c r="J111" s="5"/>
      <c r="K111" s="5"/>
      <c r="L111" s="13"/>
      <c r="M111" s="13"/>
      <c r="N111" s="5"/>
      <c r="O111" s="13"/>
    </row>
    <row r="112" spans="1:15" ht="15.75" x14ac:dyDescent="0.25">
      <c r="A112" s="9">
        <v>3</v>
      </c>
      <c r="B112" s="7" t="s">
        <v>154</v>
      </c>
      <c r="C112" s="6" t="s">
        <v>13</v>
      </c>
      <c r="D112" s="6">
        <v>0.5</v>
      </c>
      <c r="E112" s="6">
        <v>1374</v>
      </c>
      <c r="F112" s="6">
        <f t="shared" si="13"/>
        <v>687</v>
      </c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9">
        <v>4</v>
      </c>
      <c r="B113" s="7" t="s">
        <v>155</v>
      </c>
      <c r="C113" s="6" t="s">
        <v>13</v>
      </c>
      <c r="D113" s="6">
        <v>0.17</v>
      </c>
      <c r="E113" s="6">
        <v>1145</v>
      </c>
      <c r="F113" s="6">
        <f t="shared" si="13"/>
        <v>195</v>
      </c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9">
        <v>5</v>
      </c>
      <c r="B114" s="7" t="s">
        <v>143</v>
      </c>
      <c r="C114" s="6" t="s">
        <v>137</v>
      </c>
      <c r="D114" s="6">
        <v>0.05</v>
      </c>
      <c r="E114" s="6">
        <v>1526</v>
      </c>
      <c r="F114" s="6">
        <f t="shared" si="13"/>
        <v>76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9">
        <v>6</v>
      </c>
      <c r="B115" s="7" t="s">
        <v>152</v>
      </c>
      <c r="C115" s="6" t="s">
        <v>151</v>
      </c>
      <c r="D115" s="6">
        <v>0.1</v>
      </c>
      <c r="E115" s="6">
        <v>1526</v>
      </c>
      <c r="F115" s="9">
        <f>ROUND(D115*E115,0)</f>
        <v>153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/>
      <c r="B116" s="16" t="s">
        <v>25</v>
      </c>
      <c r="C116" s="6"/>
      <c r="D116" s="3">
        <f>SUM(D110:D115)</f>
        <v>1.62</v>
      </c>
      <c r="E116" s="3"/>
      <c r="F116" s="3">
        <f>SUM(F110:F115)</f>
        <v>2348</v>
      </c>
      <c r="G116" s="5">
        <f>ROUNDUP(F116*$G$2,0)</f>
        <v>18784</v>
      </c>
      <c r="H116" s="5">
        <f>ROUNDUP(F116*0.2359*$H$2,0)</f>
        <v>4432</v>
      </c>
      <c r="I116" s="5"/>
      <c r="J116" s="5">
        <f>ROUNDUP(I116*$J$2,0)</f>
        <v>0</v>
      </c>
      <c r="K116" s="5">
        <f>ROUNDUP(I116*0.2359*$K$2,0)</f>
        <v>0</v>
      </c>
      <c r="L116" s="13">
        <f>G116+J116</f>
        <v>18784</v>
      </c>
      <c r="M116" s="13">
        <f>H116+K116</f>
        <v>4432</v>
      </c>
      <c r="N116" s="13">
        <f>L116+M116</f>
        <v>23216</v>
      </c>
      <c r="O116" s="13">
        <f>SUM(N116:N116)</f>
        <v>23216</v>
      </c>
    </row>
    <row r="117" spans="1:15" ht="15.75" x14ac:dyDescent="0.25">
      <c r="A117" s="136" t="s">
        <v>150</v>
      </c>
      <c r="B117" s="137"/>
      <c r="C117" s="137"/>
      <c r="D117" s="137"/>
      <c r="E117" s="137"/>
      <c r="F117" s="138"/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19">
        <v>1</v>
      </c>
      <c r="B118" s="10" t="s">
        <v>28</v>
      </c>
      <c r="C118" s="6" t="s">
        <v>11</v>
      </c>
      <c r="D118" s="6">
        <v>0.4</v>
      </c>
      <c r="E118" s="6">
        <v>1603</v>
      </c>
      <c r="F118" s="6">
        <f t="shared" ref="F118:F123" si="14">ROUND(D118*E118,0)</f>
        <v>641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19">
        <v>2</v>
      </c>
      <c r="B119" s="17" t="s">
        <v>19</v>
      </c>
      <c r="C119" s="19" t="s">
        <v>20</v>
      </c>
      <c r="D119" s="6">
        <v>4.05</v>
      </c>
      <c r="E119" s="6">
        <v>1526</v>
      </c>
      <c r="F119" s="6">
        <f t="shared" si="14"/>
        <v>6180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19">
        <v>3</v>
      </c>
      <c r="B120" s="17" t="s">
        <v>21</v>
      </c>
      <c r="C120" s="19" t="s">
        <v>22</v>
      </c>
      <c r="D120" s="6">
        <v>0.45</v>
      </c>
      <c r="E120" s="6">
        <v>1526</v>
      </c>
      <c r="F120" s="6">
        <f t="shared" si="14"/>
        <v>687</v>
      </c>
      <c r="G120" s="5"/>
      <c r="H120" s="5"/>
      <c r="I120" s="5"/>
      <c r="J120" s="5"/>
      <c r="K120" s="5"/>
      <c r="L120" s="13"/>
      <c r="M120" s="13"/>
      <c r="N120" s="5"/>
      <c r="O120" s="13"/>
    </row>
    <row r="121" spans="1:15" ht="15.75" x14ac:dyDescent="0.25">
      <c r="A121" s="19">
        <v>4</v>
      </c>
      <c r="B121" s="17" t="s">
        <v>30</v>
      </c>
      <c r="C121" s="19" t="s">
        <v>31</v>
      </c>
      <c r="D121" s="6">
        <v>0.375</v>
      </c>
      <c r="E121" s="6">
        <v>1526</v>
      </c>
      <c r="F121" s="6">
        <f t="shared" si="14"/>
        <v>572</v>
      </c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5</v>
      </c>
      <c r="B122" s="17" t="s">
        <v>23</v>
      </c>
      <c r="C122" s="19" t="s">
        <v>24</v>
      </c>
      <c r="D122" s="6">
        <v>0.20100000000000001</v>
      </c>
      <c r="E122" s="6">
        <v>1145</v>
      </c>
      <c r="F122" s="6">
        <f t="shared" si="14"/>
        <v>230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6</v>
      </c>
      <c r="B123" s="7" t="s">
        <v>152</v>
      </c>
      <c r="C123" s="6" t="s">
        <v>151</v>
      </c>
      <c r="D123" s="6">
        <v>0.05</v>
      </c>
      <c r="E123" s="6">
        <v>1526</v>
      </c>
      <c r="F123" s="6">
        <f t="shared" si="14"/>
        <v>76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20"/>
      <c r="B124" s="21" t="s">
        <v>16</v>
      </c>
      <c r="C124" s="6"/>
      <c r="D124" s="22">
        <f>SUM(D118:D123)</f>
        <v>5.5259999999999998</v>
      </c>
      <c r="E124" s="22"/>
      <c r="F124" s="22">
        <f>SUM(F118:F123)</f>
        <v>8386</v>
      </c>
      <c r="G124" s="5">
        <f>ROUNDUP(F124*$G$2,0)</f>
        <v>67088</v>
      </c>
      <c r="H124" s="5">
        <f>ROUNDUP(F124*0.2359*$H$2,0)</f>
        <v>15827</v>
      </c>
      <c r="I124" s="5">
        <v>81.900000000000006</v>
      </c>
      <c r="J124" s="5">
        <f>ROUNDUP(I124*$J$2,0)</f>
        <v>656</v>
      </c>
      <c r="K124" s="5">
        <f>ROUNDUP(I124*0.2359*$K$2,0)</f>
        <v>155</v>
      </c>
      <c r="L124" s="13">
        <f>G124+J124</f>
        <v>67744</v>
      </c>
      <c r="M124" s="13">
        <f>H124+K124</f>
        <v>15982</v>
      </c>
      <c r="N124" s="13">
        <f>L124+M124</f>
        <v>83726</v>
      </c>
      <c r="O124" s="13">
        <f>SUM(N124:N124)</f>
        <v>83726</v>
      </c>
    </row>
    <row r="125" spans="1:15" ht="15.75" x14ac:dyDescent="0.25">
      <c r="A125" s="128" t="s">
        <v>95</v>
      </c>
      <c r="B125" s="128"/>
      <c r="C125" s="128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N125" s="5"/>
      <c r="O125" s="13"/>
    </row>
    <row r="126" spans="1:15" ht="18.75" customHeight="1" x14ac:dyDescent="0.25">
      <c r="A126" s="142" t="s">
        <v>85</v>
      </c>
      <c r="B126" s="142"/>
      <c r="C126" s="142"/>
      <c r="D126" s="142"/>
      <c r="E126" s="142"/>
      <c r="F126" s="142"/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8.75" customHeight="1" x14ac:dyDescent="0.25">
      <c r="A127" s="19">
        <v>1</v>
      </c>
      <c r="B127" s="18" t="s">
        <v>10</v>
      </c>
      <c r="C127" s="6" t="s">
        <v>11</v>
      </c>
      <c r="D127" s="109">
        <v>5.0999999999999997E-2</v>
      </c>
      <c r="E127" s="109">
        <v>1603</v>
      </c>
      <c r="F127" s="6">
        <f t="shared" ref="F127:F132" si="15">ROUND(E127*D127,0)</f>
        <v>82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8.75" customHeight="1" x14ac:dyDescent="0.25">
      <c r="A128" s="19">
        <v>2</v>
      </c>
      <c r="B128" s="7" t="s">
        <v>153</v>
      </c>
      <c r="C128" s="6" t="s">
        <v>13</v>
      </c>
      <c r="D128" s="6">
        <v>1</v>
      </c>
      <c r="E128" s="6">
        <v>1526</v>
      </c>
      <c r="F128" s="6">
        <f t="shared" ref="F128:F129" si="16">ROUND(D128*E128,0)</f>
        <v>1526</v>
      </c>
      <c r="G128" s="5"/>
      <c r="H128" s="5"/>
      <c r="I128" s="5"/>
      <c r="J128" s="5"/>
      <c r="K128" s="5"/>
      <c r="L128" s="13"/>
      <c r="M128" s="13"/>
      <c r="N128" s="5"/>
      <c r="O128" s="13"/>
    </row>
    <row r="129" spans="1:15" ht="18.75" customHeight="1" x14ac:dyDescent="0.25">
      <c r="A129" s="19">
        <v>3</v>
      </c>
      <c r="B129" s="7" t="s">
        <v>154</v>
      </c>
      <c r="C129" s="6" t="s">
        <v>13</v>
      </c>
      <c r="D129" s="6">
        <v>1</v>
      </c>
      <c r="E129" s="6">
        <v>1374</v>
      </c>
      <c r="F129" s="6">
        <f t="shared" si="16"/>
        <v>1374</v>
      </c>
      <c r="G129" s="5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9">
        <v>4</v>
      </c>
      <c r="B130" s="15" t="s">
        <v>143</v>
      </c>
      <c r="C130" s="6" t="s">
        <v>137</v>
      </c>
      <c r="D130" s="6">
        <v>0.12</v>
      </c>
      <c r="E130" s="6">
        <v>1526</v>
      </c>
      <c r="F130" s="6">
        <f t="shared" si="15"/>
        <v>183</v>
      </c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5</v>
      </c>
      <c r="B131" s="23" t="s">
        <v>42</v>
      </c>
      <c r="C131" s="6" t="s">
        <v>43</v>
      </c>
      <c r="D131" s="6">
        <v>1</v>
      </c>
      <c r="E131" s="6">
        <v>1145</v>
      </c>
      <c r="F131" s="6">
        <f t="shared" si="15"/>
        <v>1145</v>
      </c>
      <c r="G131" s="5"/>
      <c r="H131" s="5"/>
      <c r="I131" s="5"/>
      <c r="J131" s="5"/>
      <c r="K131" s="5"/>
      <c r="L131" s="5"/>
      <c r="M131" s="5"/>
      <c r="N131" s="5"/>
      <c r="O131" s="13"/>
    </row>
    <row r="132" spans="1:15" ht="15.75" x14ac:dyDescent="0.25">
      <c r="A132" s="19">
        <v>6</v>
      </c>
      <c r="B132" s="7" t="s">
        <v>152</v>
      </c>
      <c r="C132" s="6" t="s">
        <v>151</v>
      </c>
      <c r="D132" s="6">
        <v>0.1</v>
      </c>
      <c r="E132" s="6">
        <v>1526</v>
      </c>
      <c r="F132" s="6">
        <f t="shared" si="15"/>
        <v>153</v>
      </c>
      <c r="G132" s="5"/>
      <c r="H132" s="5"/>
      <c r="I132" s="5"/>
      <c r="J132" s="5"/>
      <c r="K132" s="5"/>
      <c r="L132" s="5"/>
      <c r="M132" s="5"/>
      <c r="N132" s="5"/>
      <c r="O132" s="13"/>
    </row>
    <row r="133" spans="1:15" ht="15.75" x14ac:dyDescent="0.25">
      <c r="A133" s="17"/>
      <c r="B133" s="16" t="s">
        <v>25</v>
      </c>
      <c r="C133" s="3"/>
      <c r="D133" s="3">
        <f>SUM(D127:D132)</f>
        <v>3.2710000000000004</v>
      </c>
      <c r="E133" s="3"/>
      <c r="F133" s="3">
        <f>SUM(F127:F132)</f>
        <v>4463</v>
      </c>
      <c r="G133" s="5">
        <f>ROUNDUP(F133*$G$2,0)</f>
        <v>35704</v>
      </c>
      <c r="H133" s="5">
        <f>ROUNDUP(F133*0.2359*$H$2,0)</f>
        <v>8423</v>
      </c>
      <c r="I133" s="5"/>
      <c r="J133" s="5">
        <f>ROUNDUP(I133*$J$2,0)</f>
        <v>0</v>
      </c>
      <c r="K133" s="5">
        <f>ROUNDUP(I133*0.2359*$K$2,0)</f>
        <v>0</v>
      </c>
      <c r="L133" s="13">
        <f>G133+J133</f>
        <v>35704</v>
      </c>
      <c r="M133" s="13">
        <f>H133+K133</f>
        <v>8423</v>
      </c>
      <c r="N133" s="13">
        <f>L133+M133</f>
        <v>44127</v>
      </c>
      <c r="O133" s="13">
        <f>SUM(N133:N133)</f>
        <v>44127</v>
      </c>
    </row>
    <row r="134" spans="1:15" ht="19.5" customHeight="1" x14ac:dyDescent="0.25">
      <c r="A134" s="132" t="s">
        <v>86</v>
      </c>
      <c r="B134" s="133"/>
      <c r="C134" s="133"/>
      <c r="D134" s="133"/>
      <c r="E134" s="133"/>
      <c r="F134" s="134"/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6">
        <v>1</v>
      </c>
      <c r="B135" s="15" t="s">
        <v>17</v>
      </c>
      <c r="C135" s="58">
        <v>134508</v>
      </c>
      <c r="D135" s="6">
        <v>1</v>
      </c>
      <c r="E135" s="6">
        <v>1680</v>
      </c>
      <c r="F135" s="6">
        <f>ROUND(E135*D135,0)</f>
        <v>1680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6">
        <v>2</v>
      </c>
      <c r="B136" s="50" t="s">
        <v>36</v>
      </c>
      <c r="C136" s="53" t="s">
        <v>37</v>
      </c>
      <c r="D136" s="56">
        <v>0.3</v>
      </c>
      <c r="E136" s="56">
        <v>1603</v>
      </c>
      <c r="F136" s="6">
        <f t="shared" ref="F136:F142" si="17">ROUND(E136*D136,0)</f>
        <v>481</v>
      </c>
      <c r="G136" s="5"/>
      <c r="H136" s="5"/>
      <c r="I136" s="5"/>
      <c r="J136" s="5"/>
      <c r="K136" s="5"/>
      <c r="L136" s="13"/>
      <c r="M136" s="13"/>
      <c r="N136" s="5"/>
      <c r="O136" s="13"/>
    </row>
    <row r="137" spans="1:15" ht="15.75" x14ac:dyDescent="0.25">
      <c r="A137" s="6">
        <v>3</v>
      </c>
      <c r="B137" s="15" t="s">
        <v>46</v>
      </c>
      <c r="C137" s="58">
        <v>234201</v>
      </c>
      <c r="D137" s="6">
        <v>4.3</v>
      </c>
      <c r="E137" s="6">
        <v>1526</v>
      </c>
      <c r="F137" s="6">
        <f t="shared" si="17"/>
        <v>6562</v>
      </c>
      <c r="G137" s="5"/>
      <c r="H137" s="5"/>
      <c r="I137" s="5"/>
      <c r="J137" s="5"/>
      <c r="K137" s="5"/>
      <c r="L137" s="13"/>
      <c r="M137" s="13"/>
      <c r="N137" s="82"/>
      <c r="O137" s="13"/>
    </row>
    <row r="138" spans="1:15" ht="15.75" x14ac:dyDescent="0.25">
      <c r="A138" s="6">
        <v>4</v>
      </c>
      <c r="B138" s="15" t="s">
        <v>47</v>
      </c>
      <c r="C138" s="58">
        <v>234202</v>
      </c>
      <c r="D138" s="6">
        <v>0.6</v>
      </c>
      <c r="E138" s="6">
        <v>1526</v>
      </c>
      <c r="F138" s="6">
        <f t="shared" si="17"/>
        <v>916</v>
      </c>
      <c r="G138" s="5"/>
      <c r="H138" s="5"/>
      <c r="I138" s="5"/>
      <c r="J138" s="5"/>
      <c r="K138" s="5"/>
      <c r="L138" s="13"/>
      <c r="M138" s="13"/>
      <c r="N138" s="97"/>
      <c r="O138" s="13"/>
    </row>
    <row r="139" spans="1:15" ht="15.75" x14ac:dyDescent="0.25">
      <c r="A139" s="6">
        <v>5</v>
      </c>
      <c r="B139" s="15" t="s">
        <v>30</v>
      </c>
      <c r="C139" s="58">
        <v>234203</v>
      </c>
      <c r="D139" s="6">
        <v>0.5</v>
      </c>
      <c r="E139" s="6">
        <v>1526</v>
      </c>
      <c r="F139" s="6">
        <f t="shared" si="17"/>
        <v>763</v>
      </c>
      <c r="G139" s="5"/>
      <c r="H139" s="5"/>
      <c r="I139" s="5"/>
      <c r="J139" s="5"/>
      <c r="K139" s="5"/>
      <c r="L139" s="13"/>
      <c r="M139" s="13"/>
      <c r="N139" s="97"/>
      <c r="O139" s="13"/>
    </row>
    <row r="140" spans="1:15" ht="15.75" x14ac:dyDescent="0.25">
      <c r="A140" s="6">
        <v>6</v>
      </c>
      <c r="B140" s="17" t="s">
        <v>139</v>
      </c>
      <c r="C140" s="35" t="s">
        <v>66</v>
      </c>
      <c r="D140" s="6">
        <v>0.25</v>
      </c>
      <c r="E140" s="6">
        <v>1526</v>
      </c>
      <c r="F140" s="6">
        <f t="shared" si="17"/>
        <v>382</v>
      </c>
      <c r="G140" s="5"/>
      <c r="H140" s="5"/>
      <c r="I140" s="5"/>
      <c r="J140" s="5"/>
      <c r="K140" s="5"/>
      <c r="L140" s="13"/>
      <c r="M140" s="13"/>
      <c r="N140" s="97"/>
      <c r="O140" s="13"/>
    </row>
    <row r="141" spans="1:15" ht="15.75" x14ac:dyDescent="0.25">
      <c r="A141" s="6">
        <v>7</v>
      </c>
      <c r="B141" s="15" t="s">
        <v>23</v>
      </c>
      <c r="C141" s="6">
        <v>235201</v>
      </c>
      <c r="D141" s="6">
        <v>0.20899999999999999</v>
      </c>
      <c r="E141" s="6">
        <v>1145</v>
      </c>
      <c r="F141" s="6">
        <f t="shared" si="17"/>
        <v>239</v>
      </c>
      <c r="G141" s="5"/>
      <c r="H141" s="5"/>
      <c r="I141" s="5"/>
      <c r="J141" s="5"/>
      <c r="K141" s="5"/>
      <c r="L141" s="13"/>
      <c r="M141" s="13"/>
      <c r="N141" s="97"/>
      <c r="O141" s="13"/>
    </row>
    <row r="142" spans="1:15" ht="15.75" x14ac:dyDescent="0.25">
      <c r="A142" s="6">
        <v>8</v>
      </c>
      <c r="B142" s="7" t="s">
        <v>152</v>
      </c>
      <c r="C142" s="6" t="s">
        <v>151</v>
      </c>
      <c r="D142" s="6">
        <v>7.4999999999999997E-2</v>
      </c>
      <c r="E142" s="6">
        <v>1526</v>
      </c>
      <c r="F142" s="6">
        <f t="shared" si="17"/>
        <v>114</v>
      </c>
      <c r="G142" s="5"/>
      <c r="H142" s="5"/>
      <c r="I142" s="5"/>
      <c r="J142" s="5"/>
      <c r="K142" s="5"/>
      <c r="L142" s="13"/>
      <c r="M142" s="13"/>
      <c r="N142" s="97"/>
      <c r="O142" s="13"/>
    </row>
    <row r="143" spans="1:15" ht="15.75" x14ac:dyDescent="0.25">
      <c r="A143" s="17"/>
      <c r="B143" s="16" t="s">
        <v>25</v>
      </c>
      <c r="C143" s="3"/>
      <c r="D143" s="3">
        <f>SUM(D135:D142)</f>
        <v>7.2339999999999991</v>
      </c>
      <c r="E143" s="3"/>
      <c r="F143" s="3">
        <f>SUM(F135:F142)</f>
        <v>11137</v>
      </c>
      <c r="G143" s="5">
        <f>ROUNDUP(F143*$G$2,0)</f>
        <v>89096</v>
      </c>
      <c r="H143" s="5">
        <f>ROUNDUP(F143*0.2359*$H$2,0)</f>
        <v>21018</v>
      </c>
      <c r="I143" s="5">
        <v>0</v>
      </c>
      <c r="J143" s="5">
        <f>ROUNDUP(I143*$J$2,0)</f>
        <v>0</v>
      </c>
      <c r="K143" s="5">
        <f>ROUNDUP(I143*0.2359*$K$2,0)</f>
        <v>0</v>
      </c>
      <c r="L143" s="13">
        <f>G143+J143</f>
        <v>89096</v>
      </c>
      <c r="M143" s="13">
        <f>H143+K143</f>
        <v>21018</v>
      </c>
      <c r="N143" s="13">
        <f>L143+M143</f>
        <v>110114</v>
      </c>
      <c r="O143" s="13">
        <f>SUM(N143:N143)</f>
        <v>110114</v>
      </c>
    </row>
    <row r="144" spans="1:15" ht="18" customHeight="1" x14ac:dyDescent="0.25">
      <c r="A144" s="143" t="s">
        <v>87</v>
      </c>
      <c r="B144" s="144"/>
      <c r="C144" s="144"/>
      <c r="D144" s="144"/>
      <c r="E144" s="144"/>
      <c r="F144" s="145"/>
      <c r="G144" s="5"/>
      <c r="H144" s="5"/>
      <c r="I144" s="5"/>
      <c r="J144" s="5"/>
      <c r="K144" s="5"/>
      <c r="L144" s="13"/>
      <c r="M144" s="13"/>
      <c r="N144" s="5"/>
      <c r="O144" s="13"/>
    </row>
    <row r="145" spans="1:16" ht="15.75" x14ac:dyDescent="0.25">
      <c r="A145" s="6">
        <v>1</v>
      </c>
      <c r="B145" s="15" t="s">
        <v>7</v>
      </c>
      <c r="C145" s="58">
        <v>134508</v>
      </c>
      <c r="D145" s="6">
        <v>1</v>
      </c>
      <c r="E145" s="6">
        <v>1680</v>
      </c>
      <c r="F145" s="6">
        <f>ROUND(E145*D145,0)</f>
        <v>1680</v>
      </c>
      <c r="G145" s="5"/>
      <c r="H145" s="5"/>
      <c r="I145" s="5"/>
      <c r="J145" s="5"/>
      <c r="K145" s="5"/>
      <c r="L145" s="13"/>
      <c r="M145" s="13"/>
      <c r="N145" s="5"/>
      <c r="O145" s="13"/>
      <c r="P145" t="s">
        <v>161</v>
      </c>
    </row>
    <row r="146" spans="1:16" ht="15.75" x14ac:dyDescent="0.25">
      <c r="A146" s="6">
        <v>2</v>
      </c>
      <c r="B146" s="15" t="s">
        <v>67</v>
      </c>
      <c r="C146" s="58">
        <v>232002</v>
      </c>
      <c r="D146" s="6">
        <v>1.52</v>
      </c>
      <c r="E146" s="6">
        <v>1145</v>
      </c>
      <c r="F146" s="6">
        <f>ROUND(E146*D146,0)</f>
        <v>1740</v>
      </c>
      <c r="G146" s="5"/>
      <c r="H146" s="5"/>
      <c r="I146" s="5"/>
      <c r="J146" s="5"/>
      <c r="K146" s="5"/>
      <c r="L146" s="13"/>
      <c r="M146" s="13"/>
      <c r="N146" s="5"/>
      <c r="O146" s="13"/>
    </row>
    <row r="147" spans="1:16" ht="15.75" x14ac:dyDescent="0.25">
      <c r="A147" s="17"/>
      <c r="B147" s="16" t="s">
        <v>25</v>
      </c>
      <c r="C147" s="3"/>
      <c r="D147" s="3">
        <f>SUM(D145:D146)</f>
        <v>2.52</v>
      </c>
      <c r="E147" s="3"/>
      <c r="F147" s="3">
        <f>SUM(F145:F146)</f>
        <v>3420</v>
      </c>
      <c r="G147" s="5">
        <f>ROUNDUP(F147*$G$2,0)</f>
        <v>27360</v>
      </c>
      <c r="H147" s="5">
        <f>ROUNDUP(F147*0.2359*$H$2,0)</f>
        <v>6455</v>
      </c>
      <c r="I147" s="5"/>
      <c r="J147" s="5">
        <f>ROUNDUP(I147*$J$2,0)</f>
        <v>0</v>
      </c>
      <c r="K147" s="5">
        <f>ROUNDUP(I147*0.2359*$K$2,0)</f>
        <v>0</v>
      </c>
      <c r="L147" s="13">
        <f>G147+J147</f>
        <v>27360</v>
      </c>
      <c r="M147" s="13">
        <f>H147+K147</f>
        <v>6455</v>
      </c>
      <c r="N147" s="13">
        <f>L147+M147</f>
        <v>33815</v>
      </c>
      <c r="O147" s="13">
        <f>SUM(N147:N147)</f>
        <v>33815</v>
      </c>
    </row>
    <row r="148" spans="1:16" ht="15.75" x14ac:dyDescent="0.25">
      <c r="A148" s="128" t="s">
        <v>96</v>
      </c>
      <c r="B148" s="128"/>
      <c r="C148" s="128"/>
      <c r="D148" s="77"/>
      <c r="E148" s="77"/>
      <c r="F148" s="77"/>
      <c r="G148" s="61"/>
      <c r="H148" s="5"/>
      <c r="I148" s="5"/>
      <c r="J148" s="5"/>
      <c r="K148" s="5"/>
      <c r="L148" s="13"/>
      <c r="M148" s="13"/>
      <c r="N148" s="5"/>
      <c r="O148" s="13"/>
    </row>
    <row r="149" spans="1:16" ht="15.75" x14ac:dyDescent="0.25">
      <c r="A149" s="125" t="s">
        <v>138</v>
      </c>
      <c r="B149" s="126"/>
      <c r="C149" s="126"/>
      <c r="G149" s="5"/>
      <c r="H149" s="5"/>
      <c r="I149" s="5"/>
      <c r="J149" s="5"/>
      <c r="K149" s="5"/>
      <c r="L149" s="13"/>
      <c r="M149" s="13"/>
      <c r="N149" s="5"/>
      <c r="O149" s="13"/>
    </row>
    <row r="150" spans="1:16" ht="15.75" x14ac:dyDescent="0.25">
      <c r="A150" s="6">
        <v>1</v>
      </c>
      <c r="B150" s="23" t="s">
        <v>42</v>
      </c>
      <c r="C150" s="6" t="s">
        <v>43</v>
      </c>
      <c r="D150" s="6">
        <v>0.6</v>
      </c>
      <c r="E150" s="6">
        <v>1145</v>
      </c>
      <c r="F150" s="6">
        <f t="shared" ref="F150:F154" si="18">ROUND(D150*E150,0)</f>
        <v>687</v>
      </c>
      <c r="G150" s="5"/>
      <c r="H150" s="5"/>
      <c r="I150" s="5"/>
      <c r="J150" s="5"/>
      <c r="K150" s="5"/>
      <c r="L150" s="13"/>
      <c r="M150" s="13"/>
      <c r="N150" s="5"/>
      <c r="O150" s="13"/>
    </row>
    <row r="151" spans="1:16" ht="15.75" x14ac:dyDescent="0.25">
      <c r="A151" s="6">
        <v>2</v>
      </c>
      <c r="B151" s="7" t="s">
        <v>153</v>
      </c>
      <c r="C151" s="6" t="s">
        <v>13</v>
      </c>
      <c r="D151" s="6">
        <v>0.5</v>
      </c>
      <c r="E151" s="6">
        <v>1526</v>
      </c>
      <c r="F151" s="6">
        <f t="shared" si="18"/>
        <v>763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6" ht="15.75" x14ac:dyDescent="0.25">
      <c r="A152" s="6">
        <v>3</v>
      </c>
      <c r="B152" s="7" t="s">
        <v>143</v>
      </c>
      <c r="C152" s="6" t="s">
        <v>137</v>
      </c>
      <c r="D152" s="6">
        <v>0.06</v>
      </c>
      <c r="E152" s="6">
        <v>1526</v>
      </c>
      <c r="F152" s="6">
        <f t="shared" si="18"/>
        <v>92</v>
      </c>
      <c r="G152" s="5"/>
      <c r="H152" s="5"/>
      <c r="I152" s="5"/>
      <c r="J152" s="5"/>
      <c r="K152" s="5"/>
      <c r="L152" s="13"/>
      <c r="M152" s="13"/>
      <c r="N152" s="5"/>
      <c r="O152" s="13"/>
    </row>
    <row r="153" spans="1:16" ht="15.75" x14ac:dyDescent="0.25">
      <c r="A153" s="6">
        <v>4</v>
      </c>
      <c r="B153" s="24" t="s">
        <v>44</v>
      </c>
      <c r="C153" s="6" t="s">
        <v>45</v>
      </c>
      <c r="D153" s="6">
        <v>0.4</v>
      </c>
      <c r="E153" s="6">
        <v>1526</v>
      </c>
      <c r="F153" s="6">
        <f t="shared" si="18"/>
        <v>610</v>
      </c>
      <c r="G153" s="5"/>
      <c r="H153" s="5"/>
      <c r="I153" s="5"/>
      <c r="J153" s="5"/>
      <c r="K153" s="5"/>
      <c r="L153" s="13"/>
      <c r="M153" s="13"/>
      <c r="N153" s="5"/>
      <c r="O153" s="13"/>
    </row>
    <row r="154" spans="1:16" ht="15.75" x14ac:dyDescent="0.25">
      <c r="A154" s="6">
        <v>5</v>
      </c>
      <c r="B154" s="7" t="s">
        <v>152</v>
      </c>
      <c r="C154" s="6" t="s">
        <v>151</v>
      </c>
      <c r="D154" s="6">
        <v>0.1</v>
      </c>
      <c r="E154" s="6">
        <v>1526</v>
      </c>
      <c r="F154" s="6">
        <f t="shared" si="18"/>
        <v>153</v>
      </c>
      <c r="G154" s="5"/>
      <c r="H154" s="5"/>
      <c r="I154" s="5"/>
      <c r="J154" s="5"/>
      <c r="K154" s="5"/>
      <c r="L154" s="13"/>
      <c r="M154" s="13"/>
      <c r="N154" s="5"/>
      <c r="O154" s="13"/>
    </row>
    <row r="155" spans="1:16" ht="15.75" x14ac:dyDescent="0.25">
      <c r="A155" s="3"/>
      <c r="B155" s="21" t="s">
        <v>25</v>
      </c>
      <c r="C155" s="3"/>
      <c r="D155" s="3">
        <f>SUM(D150:D154)</f>
        <v>1.6600000000000001</v>
      </c>
      <c r="E155" s="3"/>
      <c r="F155" s="3">
        <f>SUM(F150:F154)</f>
        <v>2305</v>
      </c>
      <c r="G155" s="5">
        <f>ROUNDUP(F155*$G$2,0)</f>
        <v>18440</v>
      </c>
      <c r="H155" s="5">
        <f>ROUNDUP(F155*0.2359*$H$2,0)</f>
        <v>4350</v>
      </c>
      <c r="I155" s="5"/>
      <c r="J155" s="5">
        <f>ROUNDUP(I155*$J$2,0)</f>
        <v>0</v>
      </c>
      <c r="K155" s="5">
        <f>ROUNDUP(I155*0.2359*$K$2,0)</f>
        <v>0</v>
      </c>
      <c r="L155" s="13">
        <f>G155+J155</f>
        <v>18440</v>
      </c>
      <c r="M155" s="13">
        <f>H155+K155</f>
        <v>4350</v>
      </c>
      <c r="N155" s="13">
        <f>L155+M155</f>
        <v>22790</v>
      </c>
      <c r="O155" s="13">
        <f>SUM(N155:N155)</f>
        <v>22790</v>
      </c>
    </row>
    <row r="156" spans="1:16" ht="15.75" customHeight="1" x14ac:dyDescent="0.25">
      <c r="A156" s="121" t="s">
        <v>111</v>
      </c>
      <c r="B156" s="122"/>
      <c r="C156" s="122"/>
      <c r="D156" s="122"/>
      <c r="E156" s="122"/>
      <c r="F156" s="131"/>
      <c r="G156" s="5"/>
      <c r="H156" s="5"/>
      <c r="I156" s="5"/>
      <c r="J156" s="5"/>
      <c r="K156" s="5"/>
      <c r="L156" s="13"/>
      <c r="M156" s="13"/>
      <c r="N156" s="5"/>
      <c r="O156" s="13"/>
    </row>
    <row r="157" spans="1:16" ht="15.75" x14ac:dyDescent="0.25">
      <c r="A157" s="6">
        <v>1</v>
      </c>
      <c r="B157" s="15" t="s">
        <v>17</v>
      </c>
      <c r="C157" s="6" t="s">
        <v>18</v>
      </c>
      <c r="D157" s="6">
        <v>1</v>
      </c>
      <c r="E157" s="6">
        <v>1680</v>
      </c>
      <c r="F157" s="6">
        <f>ROUND(D157*E157,0)</f>
        <v>1680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6" ht="15.75" x14ac:dyDescent="0.25">
      <c r="A158" s="6">
        <v>2</v>
      </c>
      <c r="B158" s="15" t="s">
        <v>46</v>
      </c>
      <c r="C158" s="6" t="s">
        <v>20</v>
      </c>
      <c r="D158" s="6">
        <v>2.75</v>
      </c>
      <c r="E158" s="6">
        <v>1526</v>
      </c>
      <c r="F158" s="6">
        <f t="shared" ref="F158:F163" si="19">ROUND(D158*E158,0)</f>
        <v>4197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6" ht="15.75" x14ac:dyDescent="0.25">
      <c r="A159" s="6">
        <v>3</v>
      </c>
      <c r="B159" s="15" t="s">
        <v>47</v>
      </c>
      <c r="C159" s="6" t="s">
        <v>22</v>
      </c>
      <c r="D159" s="6">
        <v>0.45</v>
      </c>
      <c r="E159" s="6">
        <v>1526</v>
      </c>
      <c r="F159" s="6">
        <f t="shared" si="19"/>
        <v>687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6" ht="15.75" x14ac:dyDescent="0.25">
      <c r="A160" s="6">
        <v>4</v>
      </c>
      <c r="B160" s="15" t="s">
        <v>30</v>
      </c>
      <c r="C160" s="58">
        <v>234203</v>
      </c>
      <c r="D160" s="6">
        <v>0.375</v>
      </c>
      <c r="E160" s="6">
        <v>1526</v>
      </c>
      <c r="F160" s="6">
        <f t="shared" si="19"/>
        <v>572</v>
      </c>
      <c r="G160" s="5"/>
      <c r="H160" s="5"/>
      <c r="I160" s="5"/>
      <c r="J160" s="5"/>
      <c r="K160" s="5"/>
      <c r="L160" s="13"/>
      <c r="M160" s="13"/>
      <c r="N160" s="5"/>
      <c r="O160" s="13"/>
    </row>
    <row r="161" spans="1:15" ht="15.75" x14ac:dyDescent="0.25">
      <c r="A161" s="6">
        <v>5</v>
      </c>
      <c r="B161" s="15" t="s">
        <v>23</v>
      </c>
      <c r="C161" s="6">
        <v>235201</v>
      </c>
      <c r="D161" s="6">
        <v>0.25</v>
      </c>
      <c r="E161" s="6">
        <v>1145</v>
      </c>
      <c r="F161" s="6">
        <f t="shared" si="19"/>
        <v>286</v>
      </c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6</v>
      </c>
      <c r="B162" s="17" t="s">
        <v>139</v>
      </c>
      <c r="C162" s="35" t="s">
        <v>66</v>
      </c>
      <c r="D162" s="6">
        <v>0.2</v>
      </c>
      <c r="E162" s="6">
        <v>1526</v>
      </c>
      <c r="F162" s="26">
        <f t="shared" si="19"/>
        <v>305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7</v>
      </c>
      <c r="B163" s="7" t="s">
        <v>152</v>
      </c>
      <c r="C163" s="6" t="s">
        <v>151</v>
      </c>
      <c r="D163" s="6">
        <v>0.05</v>
      </c>
      <c r="E163" s="6">
        <v>1526</v>
      </c>
      <c r="F163" s="6">
        <f t="shared" si="19"/>
        <v>76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/>
      <c r="B164" s="21" t="s">
        <v>25</v>
      </c>
      <c r="C164" s="6"/>
      <c r="D164" s="3">
        <f>SUM(D157:D163)</f>
        <v>5.0750000000000002</v>
      </c>
      <c r="E164" s="6"/>
      <c r="F164" s="3">
        <f>SUM(F157:F163)</f>
        <v>7803</v>
      </c>
      <c r="G164" s="5">
        <f>ROUNDUP(F164*$G$2,0)</f>
        <v>62424</v>
      </c>
      <c r="H164" s="5">
        <f>ROUNDUP(F164*0.2359*$H$2,0)</f>
        <v>14726</v>
      </c>
      <c r="I164" s="5">
        <v>12.6</v>
      </c>
      <c r="J164" s="5">
        <f>ROUNDUP(I164*$J$2,0)</f>
        <v>101</v>
      </c>
      <c r="K164" s="5">
        <f>ROUNDUP(I164*0.2359*$K$2,0)</f>
        <v>24</v>
      </c>
      <c r="L164" s="13">
        <f>G164+J164</f>
        <v>62525</v>
      </c>
      <c r="M164" s="13">
        <f>H164+K164</f>
        <v>14750</v>
      </c>
      <c r="N164" s="13">
        <f>L164+M164</f>
        <v>77275</v>
      </c>
      <c r="O164" s="13">
        <f>SUM(N164:N164)</f>
        <v>77275</v>
      </c>
    </row>
    <row r="165" spans="1:15" ht="15.75" x14ac:dyDescent="0.25">
      <c r="A165" s="128" t="s">
        <v>97</v>
      </c>
      <c r="B165" s="128"/>
      <c r="C165" s="128"/>
      <c r="D165" s="77"/>
      <c r="E165" s="77"/>
      <c r="F165" s="77"/>
      <c r="G165" s="61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125" t="s">
        <v>48</v>
      </c>
      <c r="B166" s="126"/>
      <c r="C166" s="126"/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26">
        <v>1</v>
      </c>
      <c r="B167" s="24" t="s">
        <v>10</v>
      </c>
      <c r="C167" s="6" t="s">
        <v>11</v>
      </c>
      <c r="D167" s="26">
        <v>4.2000000000000003E-2</v>
      </c>
      <c r="E167" s="26">
        <v>1603</v>
      </c>
      <c r="F167" s="6">
        <f t="shared" ref="F167:F169" si="20">ROUND(D167*E167,0)</f>
        <v>67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26">
        <v>2</v>
      </c>
      <c r="B168" s="7" t="s">
        <v>143</v>
      </c>
      <c r="C168" s="6" t="s">
        <v>137</v>
      </c>
      <c r="D168" s="26">
        <v>0.25</v>
      </c>
      <c r="E168" s="26">
        <v>1526</v>
      </c>
      <c r="F168" s="6">
        <f t="shared" si="20"/>
        <v>382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26">
        <v>3</v>
      </c>
      <c r="B169" s="7" t="s">
        <v>152</v>
      </c>
      <c r="C169" s="6" t="s">
        <v>151</v>
      </c>
      <c r="D169" s="26">
        <v>0.1</v>
      </c>
      <c r="E169" s="26">
        <v>1526</v>
      </c>
      <c r="F169" s="6">
        <f t="shared" si="20"/>
        <v>153</v>
      </c>
      <c r="G169" s="5"/>
      <c r="H169" s="5"/>
      <c r="I169" s="5"/>
      <c r="J169" s="5"/>
      <c r="K169" s="5"/>
      <c r="L169" s="13"/>
      <c r="M169" s="13"/>
      <c r="N169" s="5"/>
      <c r="O169" s="13"/>
    </row>
    <row r="170" spans="1:15" ht="15.75" x14ac:dyDescent="0.25">
      <c r="A170" s="26"/>
      <c r="B170" s="28" t="s">
        <v>25</v>
      </c>
      <c r="C170" s="6"/>
      <c r="D170" s="3">
        <f>SUM(D167:D169)</f>
        <v>0.39200000000000002</v>
      </c>
      <c r="E170" s="3"/>
      <c r="F170" s="3">
        <f>SUM(F167:F169)</f>
        <v>602</v>
      </c>
      <c r="G170" s="5">
        <f>ROUNDUP(F170*$G$2,0)</f>
        <v>4816</v>
      </c>
      <c r="H170" s="5">
        <f>ROUNDUP(F170*0.2359*$H$2,0)</f>
        <v>1137</v>
      </c>
      <c r="I170" s="5"/>
      <c r="J170" s="5">
        <f>ROUNDUP(I170*$J$2,0)</f>
        <v>0</v>
      </c>
      <c r="K170" s="5">
        <f>ROUNDUP(I170*0.2359*$K$2,0)</f>
        <v>0</v>
      </c>
      <c r="L170" s="13">
        <f>G170+J170</f>
        <v>4816</v>
      </c>
      <c r="M170" s="13">
        <f>H170+K170</f>
        <v>1137</v>
      </c>
      <c r="N170" s="13">
        <f>L170+M170</f>
        <v>5953</v>
      </c>
      <c r="O170" s="13">
        <f>SUM(N170:N170)</f>
        <v>5953</v>
      </c>
    </row>
    <row r="171" spans="1:15" ht="15.75" x14ac:dyDescent="0.25">
      <c r="A171" s="121" t="s">
        <v>49</v>
      </c>
      <c r="B171" s="122"/>
      <c r="C171" s="122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7" t="s">
        <v>36</v>
      </c>
      <c r="C172" s="26" t="s">
        <v>37</v>
      </c>
      <c r="D172" s="26">
        <v>0.2</v>
      </c>
      <c r="E172" s="26">
        <v>1603</v>
      </c>
      <c r="F172" s="26">
        <f>ROUND(D172*E172,0)</f>
        <v>321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7" t="s">
        <v>19</v>
      </c>
      <c r="C173" s="26" t="s">
        <v>20</v>
      </c>
      <c r="D173" s="26">
        <v>2.145</v>
      </c>
      <c r="E173" s="6">
        <v>1526</v>
      </c>
      <c r="F173" s="26">
        <f t="shared" ref="F173:F177" si="21">ROUND(D173*E173,0)</f>
        <v>3273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27" t="s">
        <v>21</v>
      </c>
      <c r="C174" s="26" t="s">
        <v>50</v>
      </c>
      <c r="D174" s="26">
        <v>0.3</v>
      </c>
      <c r="E174" s="6">
        <v>1526</v>
      </c>
      <c r="F174" s="26">
        <f t="shared" si="21"/>
        <v>458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15" t="s">
        <v>30</v>
      </c>
      <c r="C175" s="58">
        <v>234203</v>
      </c>
      <c r="D175" s="6">
        <v>0.25</v>
      </c>
      <c r="E175" s="6">
        <v>1526</v>
      </c>
      <c r="F175" s="26">
        <f t="shared" si="21"/>
        <v>382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>
        <v>5</v>
      </c>
      <c r="B176" s="17" t="s">
        <v>139</v>
      </c>
      <c r="C176" s="35" t="s">
        <v>66</v>
      </c>
      <c r="D176" s="6">
        <v>0.25</v>
      </c>
      <c r="E176" s="6">
        <v>1526</v>
      </c>
      <c r="F176" s="26">
        <f t="shared" si="21"/>
        <v>382</v>
      </c>
      <c r="G176" s="5"/>
      <c r="H176" s="5"/>
      <c r="I176" s="5"/>
      <c r="J176" s="5"/>
      <c r="K176" s="5"/>
      <c r="L176" s="13"/>
      <c r="M176" s="13"/>
      <c r="N176" s="5"/>
      <c r="O176" s="13"/>
    </row>
    <row r="177" spans="1:15" ht="15.75" x14ac:dyDescent="0.25">
      <c r="A177" s="26">
        <v>6</v>
      </c>
      <c r="B177" s="27" t="s">
        <v>23</v>
      </c>
      <c r="C177" s="26" t="s">
        <v>24</v>
      </c>
      <c r="D177" s="26">
        <v>0.157</v>
      </c>
      <c r="E177" s="26">
        <v>1145</v>
      </c>
      <c r="F177" s="26">
        <f t="shared" si="21"/>
        <v>180</v>
      </c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/>
      <c r="B178" s="28" t="s">
        <v>25</v>
      </c>
      <c r="C178" s="26"/>
      <c r="D178" s="29">
        <f>SUM(D172:D177)</f>
        <v>3.302</v>
      </c>
      <c r="E178" s="29"/>
      <c r="F178" s="29">
        <f>SUM(F172:F177)</f>
        <v>4996</v>
      </c>
      <c r="G178" s="5">
        <f>ROUNDUP(F178*$G$2,0)</f>
        <v>39968</v>
      </c>
      <c r="H178" s="5">
        <f>ROUNDUP(F178*0.2359*$H$2,0)</f>
        <v>9429</v>
      </c>
      <c r="I178" s="5">
        <v>0</v>
      </c>
      <c r="J178" s="5">
        <f>ROUNDUP(I178*$J$2,0)</f>
        <v>0</v>
      </c>
      <c r="K178" s="5">
        <f>ROUNDUP(I178*0.2359*$K$2,0)</f>
        <v>0</v>
      </c>
      <c r="L178" s="13">
        <f>G178+J178</f>
        <v>39968</v>
      </c>
      <c r="M178" s="13">
        <f>H178+K178</f>
        <v>9429</v>
      </c>
      <c r="N178" s="13">
        <f>L178+M178</f>
        <v>49397</v>
      </c>
      <c r="O178" s="13">
        <f>SUM(N178:N178)</f>
        <v>49397</v>
      </c>
    </row>
    <row r="179" spans="1:15" ht="15.75" x14ac:dyDescent="0.25">
      <c r="A179" s="128" t="s">
        <v>98</v>
      </c>
      <c r="B179" s="128"/>
      <c r="C179" s="128"/>
      <c r="D179" s="77"/>
      <c r="E179" s="77"/>
      <c r="F179" s="77"/>
      <c r="G179" s="61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125" t="s">
        <v>51</v>
      </c>
      <c r="B180" s="126"/>
      <c r="C180" s="126"/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5">
        <v>1</v>
      </c>
      <c r="B181" s="24" t="s">
        <v>8</v>
      </c>
      <c r="C181" s="6" t="s">
        <v>9</v>
      </c>
      <c r="D181" s="6">
        <v>0.4</v>
      </c>
      <c r="E181" s="6">
        <v>1603</v>
      </c>
      <c r="F181" s="6">
        <f t="shared" ref="F181:F187" si="22">ROUND(D181*E181,0)</f>
        <v>641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5">
        <v>2</v>
      </c>
      <c r="B182" s="15" t="s">
        <v>10</v>
      </c>
      <c r="C182" s="6" t="s">
        <v>11</v>
      </c>
      <c r="D182" s="6">
        <v>5.0999999999999997E-2</v>
      </c>
      <c r="E182" s="6">
        <v>1603</v>
      </c>
      <c r="F182" s="6">
        <f t="shared" si="22"/>
        <v>82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5">
        <v>3</v>
      </c>
      <c r="B183" s="7" t="s">
        <v>153</v>
      </c>
      <c r="C183" s="6" t="s">
        <v>13</v>
      </c>
      <c r="D183" s="6">
        <v>0.25</v>
      </c>
      <c r="E183" s="6">
        <v>1526</v>
      </c>
      <c r="F183" s="6">
        <f t="shared" si="22"/>
        <v>382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5">
        <v>4</v>
      </c>
      <c r="B184" s="7" t="s">
        <v>154</v>
      </c>
      <c r="C184" s="6" t="s">
        <v>13</v>
      </c>
      <c r="D184" s="6">
        <v>1</v>
      </c>
      <c r="E184" s="6">
        <v>1374</v>
      </c>
      <c r="F184" s="6">
        <f t="shared" si="22"/>
        <v>1374</v>
      </c>
      <c r="G184" s="5"/>
      <c r="H184" s="5"/>
      <c r="I184" s="5"/>
      <c r="J184" s="5"/>
      <c r="K184" s="5"/>
      <c r="L184" s="13"/>
      <c r="M184" s="13"/>
      <c r="N184" s="5"/>
      <c r="O184" s="13"/>
    </row>
    <row r="185" spans="1:15" ht="15.75" x14ac:dyDescent="0.25">
      <c r="A185" s="25">
        <v>5</v>
      </c>
      <c r="B185" s="7" t="s">
        <v>143</v>
      </c>
      <c r="C185" s="6" t="s">
        <v>137</v>
      </c>
      <c r="D185" s="6">
        <v>0.27</v>
      </c>
      <c r="E185" s="6">
        <v>1526</v>
      </c>
      <c r="F185" s="6">
        <f t="shared" si="22"/>
        <v>412</v>
      </c>
      <c r="G185" s="5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25">
        <v>6</v>
      </c>
      <c r="B186" s="24" t="s">
        <v>44</v>
      </c>
      <c r="C186" s="6" t="s">
        <v>45</v>
      </c>
      <c r="D186" s="6">
        <v>0.4</v>
      </c>
      <c r="E186" s="6">
        <v>1526</v>
      </c>
      <c r="F186" s="6">
        <f t="shared" si="22"/>
        <v>610</v>
      </c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7</v>
      </c>
      <c r="B187" s="7" t="s">
        <v>152</v>
      </c>
      <c r="C187" s="6" t="s">
        <v>151</v>
      </c>
      <c r="D187" s="6">
        <v>0.1</v>
      </c>
      <c r="E187" s="6">
        <v>1526</v>
      </c>
      <c r="F187" s="6">
        <f t="shared" si="22"/>
        <v>153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18"/>
      <c r="B188" s="30" t="s">
        <v>25</v>
      </c>
      <c r="C188" s="31"/>
      <c r="D188" s="31">
        <f>SUM(D181:D187)</f>
        <v>2.4710000000000001</v>
      </c>
      <c r="E188" s="31"/>
      <c r="F188" s="31">
        <f>SUM(F181:F187)</f>
        <v>3654</v>
      </c>
      <c r="G188" s="5">
        <f>ROUNDUP(F188*$G$2,0)</f>
        <v>29232</v>
      </c>
      <c r="H188" s="5">
        <f>ROUNDUP(F188*0.2359*$H$2,0)</f>
        <v>6896</v>
      </c>
      <c r="I188" s="5"/>
      <c r="J188" s="5">
        <f>ROUNDUP(I188*$J$2,0)</f>
        <v>0</v>
      </c>
      <c r="K188" s="5">
        <f>ROUNDUP(I188*0.2359*$K$2,0)</f>
        <v>0</v>
      </c>
      <c r="L188" s="13">
        <f>G188+J188</f>
        <v>29232</v>
      </c>
      <c r="M188" s="13">
        <f>H188+K188</f>
        <v>6896</v>
      </c>
      <c r="N188" s="13">
        <f>L188+M188</f>
        <v>36128</v>
      </c>
      <c r="O188" s="13">
        <f>SUM(N188:N188)</f>
        <v>36128</v>
      </c>
    </row>
    <row r="189" spans="1:15" ht="15.75" x14ac:dyDescent="0.25">
      <c r="A189" s="121" t="s">
        <v>52</v>
      </c>
      <c r="B189" s="122"/>
      <c r="C189" s="122"/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1</v>
      </c>
      <c r="B190" s="15" t="s">
        <v>19</v>
      </c>
      <c r="C190" s="6" t="s">
        <v>20</v>
      </c>
      <c r="D190" s="6">
        <v>1.3149999999999999</v>
      </c>
      <c r="E190" s="6">
        <v>1526</v>
      </c>
      <c r="F190" s="6">
        <f t="shared" ref="F190:F193" si="23">ROUND(D190*E190,0)</f>
        <v>2007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2</v>
      </c>
      <c r="B191" s="15" t="s">
        <v>21</v>
      </c>
      <c r="C191" s="6" t="s">
        <v>22</v>
      </c>
      <c r="D191" s="6">
        <v>0.15</v>
      </c>
      <c r="E191" s="6">
        <v>1526</v>
      </c>
      <c r="F191" s="6">
        <f t="shared" si="23"/>
        <v>229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3</v>
      </c>
      <c r="B192" s="15" t="s">
        <v>30</v>
      </c>
      <c r="C192" s="58">
        <v>234203</v>
      </c>
      <c r="D192" s="6">
        <v>0</v>
      </c>
      <c r="E192" s="6">
        <v>1526</v>
      </c>
      <c r="F192" s="6">
        <f t="shared" si="23"/>
        <v>0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4</v>
      </c>
      <c r="B193" s="15" t="s">
        <v>23</v>
      </c>
      <c r="C193" s="6" t="s">
        <v>24</v>
      </c>
      <c r="D193" s="6">
        <v>6.3E-2</v>
      </c>
      <c r="E193" s="6">
        <v>1145</v>
      </c>
      <c r="F193" s="6">
        <f t="shared" si="23"/>
        <v>72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25"/>
      <c r="B194" s="30" t="s">
        <v>25</v>
      </c>
      <c r="C194" s="25"/>
      <c r="D194" s="31">
        <f>SUM(D190:D193)</f>
        <v>1.5279999999999998</v>
      </c>
      <c r="E194" s="31"/>
      <c r="F194" s="31">
        <f>SUM(F190:F193)</f>
        <v>2308</v>
      </c>
      <c r="G194" s="5">
        <f>ROUNDUP(F194*$G$2,0)</f>
        <v>18464</v>
      </c>
      <c r="H194" s="5">
        <f>ROUNDUP(F194*0.2359*$H$2,0)</f>
        <v>4356</v>
      </c>
      <c r="I194" s="5">
        <v>0</v>
      </c>
      <c r="J194" s="5">
        <f>ROUNDUP(I194*$J$2,0)</f>
        <v>0</v>
      </c>
      <c r="K194" s="5">
        <f>ROUNDUP(I194*0.2359*$K$2,0)</f>
        <v>0</v>
      </c>
      <c r="L194" s="13">
        <f>G194+J194</f>
        <v>18464</v>
      </c>
      <c r="M194" s="13">
        <f>H194+K194</f>
        <v>4356</v>
      </c>
      <c r="N194" s="13">
        <f>L194+M194</f>
        <v>22820</v>
      </c>
      <c r="O194" s="13">
        <f>SUM(N194:N194)</f>
        <v>22820</v>
      </c>
    </row>
    <row r="195" spans="1:15" ht="15.75" x14ac:dyDescent="0.25">
      <c r="A195" s="128" t="s">
        <v>99</v>
      </c>
      <c r="B195" s="128"/>
      <c r="C195" s="128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125" t="s">
        <v>53</v>
      </c>
      <c r="B196" s="126"/>
      <c r="C196" s="126"/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1</v>
      </c>
      <c r="B197" s="15" t="s">
        <v>10</v>
      </c>
      <c r="C197" s="6" t="s">
        <v>11</v>
      </c>
      <c r="D197" s="26">
        <v>8.4000000000000005E-2</v>
      </c>
      <c r="E197" s="26">
        <v>1603</v>
      </c>
      <c r="F197" s="6">
        <f t="shared" ref="F197:F199" si="24">ROUND(D197*E197,0)</f>
        <v>135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6">
        <v>2</v>
      </c>
      <c r="B198" s="7" t="s">
        <v>143</v>
      </c>
      <c r="C198" s="6" t="s">
        <v>137</v>
      </c>
      <c r="D198" s="6">
        <v>0.1</v>
      </c>
      <c r="E198" s="6">
        <v>1526</v>
      </c>
      <c r="F198" s="6">
        <f t="shared" si="24"/>
        <v>153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6">
        <v>3</v>
      </c>
      <c r="B199" s="7" t="s">
        <v>152</v>
      </c>
      <c r="C199" s="6" t="s">
        <v>151</v>
      </c>
      <c r="D199" s="6">
        <v>0.1</v>
      </c>
      <c r="E199" s="6">
        <v>1526</v>
      </c>
      <c r="F199" s="6">
        <f t="shared" si="24"/>
        <v>153</v>
      </c>
      <c r="G199" s="5"/>
      <c r="H199" s="5"/>
      <c r="I199" s="5"/>
      <c r="J199" s="5"/>
      <c r="K199" s="5"/>
      <c r="L199" s="13"/>
      <c r="M199" s="13"/>
      <c r="N199" s="5"/>
      <c r="O199" s="13"/>
    </row>
    <row r="200" spans="1:15" ht="15.75" x14ac:dyDescent="0.25">
      <c r="A200" s="6"/>
      <c r="B200" s="16" t="s">
        <v>25</v>
      </c>
      <c r="C200" s="3"/>
      <c r="D200" s="3">
        <f>SUM(D197:D199)</f>
        <v>0.28400000000000003</v>
      </c>
      <c r="E200" s="3"/>
      <c r="F200" s="3">
        <f>SUM(F197:F199)</f>
        <v>441</v>
      </c>
      <c r="G200" s="5">
        <f>ROUNDUP(F200*$G$2,0)</f>
        <v>3528</v>
      </c>
      <c r="H200" s="5">
        <f>ROUNDUP(F200*0.2359*$H$2,0)</f>
        <v>833</v>
      </c>
      <c r="I200" s="5"/>
      <c r="J200" s="5">
        <f>ROUNDUP(I200*$J$2,0)</f>
        <v>0</v>
      </c>
      <c r="K200" s="5">
        <f>ROUNDUP(I200*0.2359*$K$2,0)</f>
        <v>0</v>
      </c>
      <c r="L200" s="13">
        <f>G200+J200</f>
        <v>3528</v>
      </c>
      <c r="M200" s="13">
        <f>H200+K200</f>
        <v>833</v>
      </c>
      <c r="N200" s="13">
        <f>L200+M200</f>
        <v>4361</v>
      </c>
      <c r="O200" s="13">
        <f>SUM(N200:N200)</f>
        <v>4361</v>
      </c>
    </row>
    <row r="201" spans="1:15" ht="15.75" customHeight="1" x14ac:dyDescent="0.25">
      <c r="A201" s="121" t="s">
        <v>54</v>
      </c>
      <c r="B201" s="122"/>
      <c r="C201" s="122"/>
      <c r="D201" s="122"/>
      <c r="E201" s="122"/>
      <c r="F201" s="131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6">
        <v>1</v>
      </c>
      <c r="B202" s="10" t="s">
        <v>17</v>
      </c>
      <c r="C202" s="6" t="s">
        <v>18</v>
      </c>
      <c r="D202" s="6">
        <v>1</v>
      </c>
      <c r="E202" s="6">
        <v>1806</v>
      </c>
      <c r="F202" s="6">
        <f t="shared" ref="F202:F209" si="25">ROUND(D202*E202,0)</f>
        <v>1806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10" t="s">
        <v>36</v>
      </c>
      <c r="C203" s="6" t="s">
        <v>37</v>
      </c>
      <c r="D203" s="6">
        <v>0.7</v>
      </c>
      <c r="E203" s="6">
        <v>1603</v>
      </c>
      <c r="F203" s="6">
        <f t="shared" si="25"/>
        <v>1122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10" t="s">
        <v>55</v>
      </c>
      <c r="C204" s="6" t="s">
        <v>20</v>
      </c>
      <c r="D204" s="6">
        <v>7.65</v>
      </c>
      <c r="E204" s="6">
        <v>1526</v>
      </c>
      <c r="F204" s="6">
        <f t="shared" si="25"/>
        <v>11674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>
        <v>4</v>
      </c>
      <c r="B205" s="10" t="s">
        <v>21</v>
      </c>
      <c r="C205" s="6" t="s">
        <v>22</v>
      </c>
      <c r="D205" s="6">
        <v>0.9</v>
      </c>
      <c r="E205" s="6">
        <v>1526</v>
      </c>
      <c r="F205" s="6">
        <f t="shared" si="25"/>
        <v>1373</v>
      </c>
      <c r="G205" s="5"/>
      <c r="H205" s="5"/>
      <c r="I205" s="5"/>
      <c r="J205" s="5"/>
      <c r="K205" s="5"/>
      <c r="L205" s="13"/>
      <c r="M205" s="13"/>
      <c r="N205" s="5"/>
      <c r="O205" s="13"/>
    </row>
    <row r="206" spans="1:15" ht="15.75" x14ac:dyDescent="0.25">
      <c r="A206" s="6">
        <v>5</v>
      </c>
      <c r="B206" s="10" t="s">
        <v>30</v>
      </c>
      <c r="C206" s="6" t="s">
        <v>31</v>
      </c>
      <c r="D206" s="6">
        <v>0.9</v>
      </c>
      <c r="E206" s="6">
        <v>1526</v>
      </c>
      <c r="F206" s="6">
        <f t="shared" si="25"/>
        <v>1373</v>
      </c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6</v>
      </c>
      <c r="B207" s="17" t="s">
        <v>139</v>
      </c>
      <c r="C207" s="35" t="s">
        <v>66</v>
      </c>
      <c r="D207" s="6">
        <v>0.55000000000000004</v>
      </c>
      <c r="E207" s="6">
        <v>1526</v>
      </c>
      <c r="F207" s="6">
        <f t="shared" si="25"/>
        <v>839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7</v>
      </c>
      <c r="B208" s="10" t="s">
        <v>23</v>
      </c>
      <c r="C208" s="6" t="s">
        <v>24</v>
      </c>
      <c r="D208" s="6">
        <v>0.55800000000000005</v>
      </c>
      <c r="E208" s="6">
        <v>1145</v>
      </c>
      <c r="F208" s="6">
        <f t="shared" si="25"/>
        <v>639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8</v>
      </c>
      <c r="B209" s="7" t="s">
        <v>152</v>
      </c>
      <c r="C209" s="6" t="s">
        <v>151</v>
      </c>
      <c r="D209" s="6">
        <v>7.4999999999999997E-2</v>
      </c>
      <c r="E209" s="6">
        <v>1526</v>
      </c>
      <c r="F209" s="6">
        <f t="shared" si="25"/>
        <v>114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17"/>
      <c r="B210" s="14" t="s">
        <v>25</v>
      </c>
      <c r="C210" s="6"/>
      <c r="D210" s="3">
        <f>SUM(D202:D209)</f>
        <v>12.333</v>
      </c>
      <c r="E210" s="3"/>
      <c r="F210" s="3">
        <f>SUM(F202:F209)</f>
        <v>18940</v>
      </c>
      <c r="G210" s="5">
        <f>ROUNDUP(F210*$G$2,0)</f>
        <v>151520</v>
      </c>
      <c r="H210" s="5">
        <f>ROUNDUP(F210*0.2359*$H$2,0)</f>
        <v>35744</v>
      </c>
      <c r="I210" s="5">
        <v>0</v>
      </c>
      <c r="J210" s="5">
        <f>ROUNDUP(I210*$J$2,0)</f>
        <v>0</v>
      </c>
      <c r="K210" s="5">
        <f>ROUNDUP(I210*0.2359*$K$2,0)</f>
        <v>0</v>
      </c>
      <c r="L210" s="13">
        <f>G210+J210</f>
        <v>151520</v>
      </c>
      <c r="M210" s="13">
        <f>H210+K210</f>
        <v>35744</v>
      </c>
      <c r="N210" s="13">
        <f>L210+M210</f>
        <v>187264</v>
      </c>
      <c r="O210" s="13">
        <f>SUM(N210:N210)</f>
        <v>187264</v>
      </c>
    </row>
    <row r="211" spans="1:15" ht="15.75" x14ac:dyDescent="0.25">
      <c r="A211" s="128" t="s">
        <v>101</v>
      </c>
      <c r="B211" s="128"/>
      <c r="C211" s="128"/>
      <c r="D211" s="77"/>
      <c r="E211" s="77"/>
      <c r="F211" s="77"/>
      <c r="G211" s="61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125" t="s">
        <v>102</v>
      </c>
      <c r="B212" s="126"/>
      <c r="C212" s="126"/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31.5" x14ac:dyDescent="0.25">
      <c r="A213" s="19">
        <v>1</v>
      </c>
      <c r="B213" s="15" t="s">
        <v>57</v>
      </c>
      <c r="C213" s="6" t="s">
        <v>11</v>
      </c>
      <c r="D213" s="6">
        <v>0.7</v>
      </c>
      <c r="E213" s="6">
        <v>1603</v>
      </c>
      <c r="F213" s="6">
        <f>ROUND(D213*E213,0)</f>
        <v>1122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19">
        <v>2</v>
      </c>
      <c r="B214" s="7" t="s">
        <v>143</v>
      </c>
      <c r="C214" s="6" t="s">
        <v>137</v>
      </c>
      <c r="D214" s="6">
        <v>0.66</v>
      </c>
      <c r="E214" s="6">
        <v>1526</v>
      </c>
      <c r="F214" s="6">
        <f t="shared" ref="F214:F216" si="26">ROUND(D214*E214,0)</f>
        <v>1007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31.5" x14ac:dyDescent="0.25">
      <c r="A215" s="19">
        <v>3</v>
      </c>
      <c r="B215" s="15" t="s">
        <v>58</v>
      </c>
      <c r="C215" s="19" t="s">
        <v>45</v>
      </c>
      <c r="D215" s="6">
        <v>1</v>
      </c>
      <c r="E215" s="6">
        <v>1526</v>
      </c>
      <c r="F215" s="6">
        <f t="shared" si="26"/>
        <v>1526</v>
      </c>
      <c r="G215" s="5"/>
      <c r="H215" s="5"/>
      <c r="I215" s="5"/>
      <c r="J215" s="5"/>
      <c r="K215" s="5"/>
      <c r="L215" s="13"/>
      <c r="M215" s="13"/>
      <c r="N215" s="5"/>
      <c r="O215" s="13"/>
    </row>
    <row r="216" spans="1:15" ht="15.75" x14ac:dyDescent="0.25">
      <c r="A216" s="19">
        <v>4</v>
      </c>
      <c r="B216" s="7" t="s">
        <v>152</v>
      </c>
      <c r="C216" s="6" t="s">
        <v>151</v>
      </c>
      <c r="D216" s="6">
        <v>0.1</v>
      </c>
      <c r="E216" s="6">
        <v>1526</v>
      </c>
      <c r="F216" s="6">
        <f t="shared" si="26"/>
        <v>153</v>
      </c>
      <c r="G216" s="5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9"/>
      <c r="B217" s="16" t="s">
        <v>25</v>
      </c>
      <c r="C217" s="3"/>
      <c r="D217" s="3">
        <f>SUM(D213:D216)</f>
        <v>2.46</v>
      </c>
      <c r="E217" s="3"/>
      <c r="F217" s="3">
        <f>SUM(F213:F216)</f>
        <v>3808</v>
      </c>
      <c r="G217" s="5">
        <f>ROUNDUP(F217*$G$2,0)</f>
        <v>30464</v>
      </c>
      <c r="H217" s="5">
        <f>ROUNDUP(F217*0.2359*$H$2,0)</f>
        <v>7187</v>
      </c>
      <c r="I217" s="5"/>
      <c r="J217" s="5">
        <f>ROUNDUP(I217*$J$2,0)</f>
        <v>0</v>
      </c>
      <c r="K217" s="5">
        <f>ROUNDUP(I217*0.2359*$K$2,0)</f>
        <v>0</v>
      </c>
      <c r="L217" s="13">
        <f>G217+J217</f>
        <v>30464</v>
      </c>
      <c r="M217" s="13">
        <f>H217+K217</f>
        <v>7187</v>
      </c>
      <c r="N217" s="13">
        <f>L217+M217</f>
        <v>37651</v>
      </c>
      <c r="O217" s="13">
        <f>SUM(N217:N217)</f>
        <v>37651</v>
      </c>
    </row>
    <row r="218" spans="1:15" ht="15.75" customHeight="1" x14ac:dyDescent="0.25">
      <c r="A218" s="121" t="s">
        <v>59</v>
      </c>
      <c r="B218" s="122"/>
      <c r="C218" s="122"/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1</v>
      </c>
      <c r="B219" s="15" t="s">
        <v>42</v>
      </c>
      <c r="C219" s="19" t="s">
        <v>60</v>
      </c>
      <c r="D219" s="6">
        <v>1</v>
      </c>
      <c r="E219" s="6">
        <v>1195</v>
      </c>
      <c r="F219" s="6">
        <f>ROUND(D219*E219,0)</f>
        <v>1195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15.75" x14ac:dyDescent="0.25">
      <c r="A220" s="19">
        <v>2</v>
      </c>
      <c r="B220" s="15" t="s">
        <v>10</v>
      </c>
      <c r="C220" s="19" t="s">
        <v>11</v>
      </c>
      <c r="D220" s="6">
        <v>0.51800000000000002</v>
      </c>
      <c r="E220" s="6">
        <v>1603</v>
      </c>
      <c r="F220" s="6">
        <f>ROUND(D220*E220,0)</f>
        <v>830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/>
      <c r="B221" s="16" t="s">
        <v>25</v>
      </c>
      <c r="C221" s="22"/>
      <c r="D221" s="22">
        <f>SUM(D219:D220)</f>
        <v>1.518</v>
      </c>
      <c r="E221" s="22"/>
      <c r="F221" s="22">
        <f>SUM(F219:F220)</f>
        <v>2025</v>
      </c>
      <c r="G221" s="5">
        <f>ROUNDUP(F221*$G$2,0)</f>
        <v>16200</v>
      </c>
      <c r="H221" s="5">
        <f>ROUNDUP(F221*0.2359*$H$2,0)</f>
        <v>3822</v>
      </c>
      <c r="I221" s="5">
        <v>210</v>
      </c>
      <c r="J221" s="5">
        <f>ROUNDUP(I221*$J$2,0)</f>
        <v>1680</v>
      </c>
      <c r="K221" s="5">
        <f>ROUNDUP(I221*0.2359*$K$2,0)</f>
        <v>397</v>
      </c>
      <c r="L221" s="13">
        <f>G221+J221</f>
        <v>17880</v>
      </c>
      <c r="M221" s="13">
        <f>H221+K221</f>
        <v>4219</v>
      </c>
      <c r="N221" s="13">
        <f>L221+M221</f>
        <v>22099</v>
      </c>
      <c r="O221" s="13">
        <f>SUM(N221:N221)</f>
        <v>22099</v>
      </c>
    </row>
    <row r="222" spans="1:15" ht="15.75" customHeight="1" x14ac:dyDescent="0.25">
      <c r="A222" s="121" t="s">
        <v>103</v>
      </c>
      <c r="B222" s="122"/>
      <c r="C222" s="122"/>
      <c r="D222" s="122"/>
      <c r="E222" s="122"/>
      <c r="F222" s="131"/>
      <c r="G222" s="5"/>
      <c r="H222" s="5"/>
      <c r="I222" s="5"/>
      <c r="J222" s="5"/>
      <c r="K222" s="5"/>
      <c r="L222" s="13"/>
      <c r="M222" s="13"/>
      <c r="N222" s="5"/>
      <c r="O222" s="13"/>
    </row>
    <row r="223" spans="1:15" ht="15.75" x14ac:dyDescent="0.25">
      <c r="A223" s="35">
        <v>1</v>
      </c>
      <c r="B223" s="15" t="s">
        <v>17</v>
      </c>
      <c r="C223" s="19" t="s">
        <v>18</v>
      </c>
      <c r="D223" s="6">
        <v>1</v>
      </c>
      <c r="E223" s="6">
        <v>1680</v>
      </c>
      <c r="F223" s="6">
        <f>ROUND(D223*E223,0)</f>
        <v>1680</v>
      </c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35">
        <v>2</v>
      </c>
      <c r="B224" s="15" t="s">
        <v>36</v>
      </c>
      <c r="C224" s="19" t="s">
        <v>37</v>
      </c>
      <c r="D224" s="6">
        <v>0.4</v>
      </c>
      <c r="E224" s="6">
        <v>1603</v>
      </c>
      <c r="F224" s="6">
        <f t="shared" ref="F224:F229" si="27">ROUND(D224*E224,0)</f>
        <v>641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35">
        <v>3</v>
      </c>
      <c r="B225" s="15" t="s">
        <v>19</v>
      </c>
      <c r="C225" s="19" t="s">
        <v>20</v>
      </c>
      <c r="D225" s="6">
        <v>6.46</v>
      </c>
      <c r="E225" s="6">
        <v>1526</v>
      </c>
      <c r="F225" s="6">
        <f t="shared" si="27"/>
        <v>9858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15.75" x14ac:dyDescent="0.25">
      <c r="A226" s="35">
        <v>4</v>
      </c>
      <c r="B226" s="15" t="s">
        <v>21</v>
      </c>
      <c r="C226" s="19" t="s">
        <v>22</v>
      </c>
      <c r="D226" s="6">
        <v>0.75</v>
      </c>
      <c r="E226" s="6">
        <v>1526</v>
      </c>
      <c r="F226" s="6">
        <f t="shared" si="27"/>
        <v>1145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35">
        <v>5</v>
      </c>
      <c r="B227" s="15" t="s">
        <v>30</v>
      </c>
      <c r="C227" s="19" t="s">
        <v>31</v>
      </c>
      <c r="D227" s="6">
        <v>0.625</v>
      </c>
      <c r="E227" s="6">
        <v>1526</v>
      </c>
      <c r="F227" s="6">
        <f t="shared" si="27"/>
        <v>954</v>
      </c>
      <c r="G227" s="5"/>
      <c r="H227" s="5"/>
      <c r="I227" s="5"/>
      <c r="J227" s="5"/>
      <c r="K227" s="5"/>
      <c r="L227" s="13"/>
      <c r="M227" s="13"/>
      <c r="N227" s="5"/>
      <c r="O227" s="13"/>
    </row>
    <row r="228" spans="1:15" ht="15.75" x14ac:dyDescent="0.25">
      <c r="A228" s="35">
        <v>6</v>
      </c>
      <c r="B228" s="15" t="s">
        <v>23</v>
      </c>
      <c r="C228" s="19" t="s">
        <v>24</v>
      </c>
      <c r="D228" s="6">
        <v>0.32300000000000001</v>
      </c>
      <c r="E228" s="6">
        <v>1145</v>
      </c>
      <c r="F228" s="6">
        <f t="shared" si="27"/>
        <v>370</v>
      </c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7</v>
      </c>
      <c r="B229" s="7" t="s">
        <v>152</v>
      </c>
      <c r="C229" s="6" t="s">
        <v>151</v>
      </c>
      <c r="D229" s="6">
        <v>7.4999999999999997E-2</v>
      </c>
      <c r="E229" s="6">
        <v>1526</v>
      </c>
      <c r="F229" s="6">
        <f t="shared" si="27"/>
        <v>114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/>
      <c r="B230" s="16" t="s">
        <v>25</v>
      </c>
      <c r="C230" s="19"/>
      <c r="D230" s="3">
        <f>SUM(D223:D229)</f>
        <v>9.6329999999999991</v>
      </c>
      <c r="E230" s="3"/>
      <c r="F230" s="3">
        <f>SUM(F223:F229)</f>
        <v>14762</v>
      </c>
      <c r="G230" s="5">
        <f>ROUNDUP(F230*$G$2,0)</f>
        <v>118096</v>
      </c>
      <c r="H230" s="5">
        <f>ROUNDUP(F230*0.2359*$H$2,0)</f>
        <v>27859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118096</v>
      </c>
      <c r="M230" s="13">
        <f>H230+K230</f>
        <v>27859</v>
      </c>
      <c r="N230" s="13">
        <f>L230+M230</f>
        <v>145955</v>
      </c>
      <c r="O230" s="13">
        <f>SUM(N230:N230)</f>
        <v>145955</v>
      </c>
    </row>
    <row r="231" spans="1:15" ht="15.75" customHeight="1" x14ac:dyDescent="0.25">
      <c r="A231" s="121" t="s">
        <v>104</v>
      </c>
      <c r="B231" s="122"/>
      <c r="C231" s="122"/>
      <c r="D231" s="122"/>
      <c r="E231" s="122"/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1</v>
      </c>
      <c r="B232" s="36" t="s">
        <v>17</v>
      </c>
      <c r="C232" s="35" t="s">
        <v>18</v>
      </c>
      <c r="D232" s="37">
        <v>1</v>
      </c>
      <c r="E232" s="37">
        <v>1831</v>
      </c>
      <c r="F232" s="37">
        <f>ROUND(D232*E232,0)</f>
        <v>1831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2</v>
      </c>
      <c r="B233" s="36" t="s">
        <v>36</v>
      </c>
      <c r="C233" s="35" t="s">
        <v>37</v>
      </c>
      <c r="D233" s="37">
        <v>1</v>
      </c>
      <c r="E233" s="37">
        <v>1603</v>
      </c>
      <c r="F233" s="37">
        <f t="shared" ref="F233:F239" si="28">ROUND(D233*E233,0)</f>
        <v>1603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3</v>
      </c>
      <c r="B234" s="36" t="s">
        <v>55</v>
      </c>
      <c r="C234" s="35" t="s">
        <v>20</v>
      </c>
      <c r="D234" s="37">
        <v>10.82</v>
      </c>
      <c r="E234" s="6">
        <v>1526</v>
      </c>
      <c r="F234" s="37">
        <f t="shared" si="28"/>
        <v>16511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4</v>
      </c>
      <c r="B235" s="36" t="s">
        <v>21</v>
      </c>
      <c r="C235" s="35" t="s">
        <v>22</v>
      </c>
      <c r="D235" s="37">
        <v>1.5</v>
      </c>
      <c r="E235" s="6">
        <v>1526</v>
      </c>
      <c r="F235" s="37">
        <f t="shared" si="28"/>
        <v>2289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>
        <v>5</v>
      </c>
      <c r="B236" s="36" t="s">
        <v>30</v>
      </c>
      <c r="C236" s="35" t="s">
        <v>31</v>
      </c>
      <c r="D236" s="37">
        <v>1.25</v>
      </c>
      <c r="E236" s="6">
        <v>1526</v>
      </c>
      <c r="F236" s="37">
        <f t="shared" si="28"/>
        <v>1908</v>
      </c>
      <c r="G236" s="5"/>
      <c r="H236" s="5"/>
      <c r="I236" s="5"/>
      <c r="J236" s="5"/>
      <c r="K236" s="5"/>
      <c r="L236" s="13"/>
      <c r="M236" s="13"/>
      <c r="N236" s="5"/>
      <c r="O236" s="13"/>
    </row>
    <row r="237" spans="1:15" ht="15.75" x14ac:dyDescent="0.25">
      <c r="A237" s="35">
        <v>6</v>
      </c>
      <c r="B237" s="36" t="s">
        <v>23</v>
      </c>
      <c r="C237" s="35" t="s">
        <v>24</v>
      </c>
      <c r="D237" s="37">
        <v>0.626</v>
      </c>
      <c r="E237" s="37">
        <v>1145</v>
      </c>
      <c r="F237" s="37">
        <f t="shared" si="28"/>
        <v>717</v>
      </c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7</v>
      </c>
      <c r="B238" s="17" t="s">
        <v>139</v>
      </c>
      <c r="C238" s="35" t="s">
        <v>66</v>
      </c>
      <c r="D238" s="37">
        <v>1</v>
      </c>
      <c r="E238" s="6">
        <v>1526</v>
      </c>
      <c r="F238" s="37">
        <f t="shared" si="28"/>
        <v>1526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8</v>
      </c>
      <c r="B239" s="7" t="s">
        <v>152</v>
      </c>
      <c r="C239" s="6" t="s">
        <v>151</v>
      </c>
      <c r="D239" s="37">
        <v>0.1</v>
      </c>
      <c r="E239" s="37">
        <v>1526</v>
      </c>
      <c r="F239" s="37">
        <f t="shared" si="28"/>
        <v>153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/>
      <c r="B240" s="38" t="s">
        <v>61</v>
      </c>
      <c r="C240" s="35"/>
      <c r="D240" s="39">
        <f>SUM(D232:D239)</f>
        <v>17.296000000000003</v>
      </c>
      <c r="E240" s="39"/>
      <c r="F240" s="39">
        <f>SUM(F232:F239)</f>
        <v>26538</v>
      </c>
      <c r="G240" s="5">
        <f>ROUNDUP(F240*$G$2,0)</f>
        <v>212304</v>
      </c>
      <c r="H240" s="5">
        <f>ROUNDUP(F240*0.2359*$H$2,0)</f>
        <v>50083</v>
      </c>
      <c r="I240" s="5"/>
      <c r="J240" s="5">
        <f>ROUNDUP(I240*$J$2,0)</f>
        <v>0</v>
      </c>
      <c r="K240" s="5">
        <f>ROUNDUP(I240*0.2359*$K$2,0)</f>
        <v>0</v>
      </c>
      <c r="L240" s="13">
        <f>G240+J240</f>
        <v>212304</v>
      </c>
      <c r="M240" s="13">
        <f>H240+K240</f>
        <v>50083</v>
      </c>
      <c r="N240" s="13">
        <f>L240+M240</f>
        <v>262387</v>
      </c>
      <c r="O240" s="13">
        <f>SUM(N240:N240)</f>
        <v>262387</v>
      </c>
    </row>
    <row r="241" spans="1:15" ht="15.75" x14ac:dyDescent="0.25">
      <c r="A241" s="121" t="s">
        <v>105</v>
      </c>
      <c r="B241" s="122"/>
      <c r="C241" s="122"/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1</v>
      </c>
      <c r="B242" s="17" t="s">
        <v>17</v>
      </c>
      <c r="C242" s="35" t="s">
        <v>18</v>
      </c>
      <c r="D242" s="37">
        <v>1</v>
      </c>
      <c r="E242" s="37">
        <v>2158</v>
      </c>
      <c r="F242" s="37">
        <f>ROUND(D242*E242,0)</f>
        <v>2158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2</v>
      </c>
      <c r="B243" s="17" t="s">
        <v>62</v>
      </c>
      <c r="C243" s="35" t="s">
        <v>9</v>
      </c>
      <c r="D243" s="37">
        <v>1</v>
      </c>
      <c r="E243" s="37">
        <v>1664</v>
      </c>
      <c r="F243" s="37">
        <f t="shared" ref="F243:F249" si="29">ROUND(D243*E243,0)</f>
        <v>1664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3</v>
      </c>
      <c r="B244" s="17" t="s">
        <v>19</v>
      </c>
      <c r="C244" s="35" t="s">
        <v>20</v>
      </c>
      <c r="D244" s="37">
        <v>18</v>
      </c>
      <c r="E244" s="6">
        <v>1526</v>
      </c>
      <c r="F244" s="37">
        <f t="shared" si="29"/>
        <v>27468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4</v>
      </c>
      <c r="B245" s="17" t="s">
        <v>63</v>
      </c>
      <c r="C245" s="35" t="s">
        <v>22</v>
      </c>
      <c r="D245" s="37">
        <v>1.45</v>
      </c>
      <c r="E245" s="6">
        <v>1526</v>
      </c>
      <c r="F245" s="37">
        <f t="shared" si="29"/>
        <v>2213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>
        <v>5</v>
      </c>
      <c r="B246" s="17" t="s">
        <v>64</v>
      </c>
      <c r="C246" s="35" t="s">
        <v>31</v>
      </c>
      <c r="D246" s="37">
        <v>0.45</v>
      </c>
      <c r="E246" s="6">
        <v>1526</v>
      </c>
      <c r="F246" s="37">
        <f t="shared" si="29"/>
        <v>687</v>
      </c>
      <c r="G246" s="5"/>
      <c r="H246" s="5"/>
      <c r="I246" s="5"/>
      <c r="J246" s="5"/>
      <c r="K246" s="5"/>
      <c r="L246" s="13"/>
      <c r="M246" s="13"/>
      <c r="N246" s="5"/>
      <c r="O246" s="13"/>
    </row>
    <row r="247" spans="1:15" ht="15.75" x14ac:dyDescent="0.25">
      <c r="A247" s="35">
        <v>6</v>
      </c>
      <c r="B247" s="17" t="s">
        <v>139</v>
      </c>
      <c r="C247" s="35" t="s">
        <v>66</v>
      </c>
      <c r="D247" s="37">
        <v>0.75</v>
      </c>
      <c r="E247" s="6">
        <v>1526</v>
      </c>
      <c r="F247" s="37">
        <f t="shared" si="29"/>
        <v>1145</v>
      </c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7</v>
      </c>
      <c r="B248" s="17" t="s">
        <v>23</v>
      </c>
      <c r="C248" s="35" t="s">
        <v>24</v>
      </c>
      <c r="D248" s="37">
        <v>1.5329999999999999</v>
      </c>
      <c r="E248" s="37">
        <v>1145</v>
      </c>
      <c r="F248" s="37">
        <f t="shared" si="29"/>
        <v>1755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8</v>
      </c>
      <c r="B249" s="7" t="s">
        <v>152</v>
      </c>
      <c r="C249" s="6" t="s">
        <v>151</v>
      </c>
      <c r="D249" s="37">
        <v>0.1</v>
      </c>
      <c r="E249" s="37">
        <v>1526</v>
      </c>
      <c r="F249" s="37">
        <f t="shared" si="29"/>
        <v>153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/>
      <c r="B250" s="16" t="s">
        <v>16</v>
      </c>
      <c r="C250" s="35"/>
      <c r="D250" s="39">
        <f>SUM(D242:D249)</f>
        <v>24.283000000000001</v>
      </c>
      <c r="E250" s="39"/>
      <c r="F250" s="39">
        <f>SUM(F242:F249)</f>
        <v>37243</v>
      </c>
      <c r="G250" s="5">
        <f>ROUNDUP(F250*$G$2,0)</f>
        <v>297944</v>
      </c>
      <c r="H250" s="5">
        <f>ROUNDUP(F250*0.2359*$H$2,0)</f>
        <v>70285</v>
      </c>
      <c r="I250" s="5">
        <v>495.44</v>
      </c>
      <c r="J250" s="5">
        <f>ROUNDUP(I250*$J$2,0)</f>
        <v>3964</v>
      </c>
      <c r="K250" s="5">
        <f>ROUNDUP(I250*0.2359*$K$2,0)</f>
        <v>935</v>
      </c>
      <c r="L250" s="13">
        <f>G250+J250</f>
        <v>301908</v>
      </c>
      <c r="M250" s="13">
        <f>H250+K250</f>
        <v>71220</v>
      </c>
      <c r="N250" s="13">
        <f>L250+M250</f>
        <v>373128</v>
      </c>
      <c r="O250" s="13">
        <f>SUM(N250:N250)</f>
        <v>373128</v>
      </c>
    </row>
    <row r="251" spans="1:15" ht="15.75" x14ac:dyDescent="0.25">
      <c r="A251" s="121" t="s">
        <v>106</v>
      </c>
      <c r="B251" s="122"/>
      <c r="C251" s="122"/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1</v>
      </c>
      <c r="B252" s="15" t="s">
        <v>7</v>
      </c>
      <c r="C252" s="6" t="s">
        <v>18</v>
      </c>
      <c r="D252" s="6">
        <v>1</v>
      </c>
      <c r="E252" s="6">
        <v>1773</v>
      </c>
      <c r="F252" s="6">
        <f>ROUND(D252*E252,0)</f>
        <v>1773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2</v>
      </c>
      <c r="B253" s="15" t="s">
        <v>8</v>
      </c>
      <c r="C253" s="6" t="s">
        <v>9</v>
      </c>
      <c r="D253" s="6">
        <v>0.6</v>
      </c>
      <c r="E253" s="6">
        <v>1649</v>
      </c>
      <c r="F253" s="6">
        <f t="shared" ref="F253:F254" si="30">ROUND(D253*E253,0)</f>
        <v>989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3</v>
      </c>
      <c r="B254" s="15" t="s">
        <v>67</v>
      </c>
      <c r="C254" s="6" t="s">
        <v>68</v>
      </c>
      <c r="D254" s="6">
        <v>2.44</v>
      </c>
      <c r="E254" s="6">
        <v>1145</v>
      </c>
      <c r="F254" s="6">
        <f t="shared" si="30"/>
        <v>2794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47.25" x14ac:dyDescent="0.25">
      <c r="A255" s="35">
        <v>4</v>
      </c>
      <c r="B255" s="15" t="s">
        <v>69</v>
      </c>
      <c r="C255" s="19" t="s">
        <v>68</v>
      </c>
      <c r="D255" s="6">
        <v>2</v>
      </c>
      <c r="E255" s="48" t="s">
        <v>70</v>
      </c>
      <c r="F255" s="6"/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25</v>
      </c>
      <c r="C256" s="22"/>
      <c r="D256" s="3">
        <f>SUM(D252:D255)</f>
        <v>6.04</v>
      </c>
      <c r="E256" s="3"/>
      <c r="F256" s="3">
        <f>SUM(F252:F255)</f>
        <v>5556</v>
      </c>
      <c r="G256" s="5">
        <f>ROUNDUP(F256*$G$2,0)</f>
        <v>44448</v>
      </c>
      <c r="H256" s="5">
        <f>ROUNDUP(F256*0.2359*$H$2,0)</f>
        <v>10486</v>
      </c>
      <c r="I256" s="5"/>
      <c r="J256" s="5">
        <f>ROUNDUP(I256*$J$2,0)</f>
        <v>0</v>
      </c>
      <c r="K256" s="5">
        <f>ROUNDUP(I256*0.2359*$K$2,0)</f>
        <v>0</v>
      </c>
      <c r="L256" s="13">
        <f>G256+J256</f>
        <v>44448</v>
      </c>
      <c r="M256" s="13">
        <f>H256+K256</f>
        <v>10486</v>
      </c>
      <c r="N256" s="13">
        <f>L256+M256</f>
        <v>54934</v>
      </c>
      <c r="O256" s="13">
        <f>SUM(N256:N256)</f>
        <v>54934</v>
      </c>
    </row>
    <row r="257" spans="1:15" ht="15.75" x14ac:dyDescent="0.25">
      <c r="A257" s="121" t="s">
        <v>107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40">
        <v>1</v>
      </c>
      <c r="B258" s="41" t="s">
        <v>7</v>
      </c>
      <c r="C258" s="42" t="s">
        <v>18</v>
      </c>
      <c r="D258" s="42">
        <v>1</v>
      </c>
      <c r="E258" s="42">
        <v>1817</v>
      </c>
      <c r="F258" s="42">
        <f>ROUND(D258*E258,0)</f>
        <v>1817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40">
        <v>2</v>
      </c>
      <c r="B259" s="41" t="s">
        <v>8</v>
      </c>
      <c r="C259" s="42" t="s">
        <v>9</v>
      </c>
      <c r="D259" s="42">
        <v>1</v>
      </c>
      <c r="E259" s="42">
        <v>1690</v>
      </c>
      <c r="F259" s="42">
        <f t="shared" ref="F259:F260" si="31">ROUND(D259*E259,0)</f>
        <v>1690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40">
        <v>3</v>
      </c>
      <c r="B260" s="41" t="s">
        <v>67</v>
      </c>
      <c r="C260" s="42" t="s">
        <v>68</v>
      </c>
      <c r="D260" s="42">
        <v>0.18</v>
      </c>
      <c r="E260" s="42">
        <v>1145</v>
      </c>
      <c r="F260" s="42">
        <f t="shared" si="31"/>
        <v>206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47.25" x14ac:dyDescent="0.25">
      <c r="A261" s="40">
        <v>4</v>
      </c>
      <c r="B261" s="41" t="s">
        <v>71</v>
      </c>
      <c r="C261" s="42" t="s">
        <v>72</v>
      </c>
      <c r="D261" s="42">
        <v>1</v>
      </c>
      <c r="E261" s="42" t="s">
        <v>70</v>
      </c>
      <c r="F261" s="42"/>
      <c r="G261" s="5"/>
      <c r="H261" s="5"/>
      <c r="I261" s="5"/>
      <c r="J261" s="5"/>
      <c r="K261" s="5"/>
      <c r="L261" s="13"/>
      <c r="M261" s="13"/>
      <c r="N261" s="5"/>
      <c r="O261" s="13"/>
    </row>
    <row r="262" spans="1:15" ht="15.75" x14ac:dyDescent="0.25">
      <c r="A262" s="43"/>
      <c r="B262" s="16" t="s">
        <v>25</v>
      </c>
      <c r="C262" s="44"/>
      <c r="D262" s="44">
        <f>SUM(D258:D261)</f>
        <v>3.18</v>
      </c>
      <c r="E262" s="44"/>
      <c r="F262" s="44">
        <f>SUM(F258:F261)</f>
        <v>3713</v>
      </c>
      <c r="G262" s="5">
        <f>ROUNDUP(F262*$G$2,0)</f>
        <v>29704</v>
      </c>
      <c r="H262" s="5">
        <f>ROUNDUP(F262*0.2359*$H$2,0)</f>
        <v>7008</v>
      </c>
      <c r="I262" s="5"/>
      <c r="J262" s="5">
        <f>ROUNDUP(I262*$J$2,0)</f>
        <v>0</v>
      </c>
      <c r="K262" s="5">
        <f>ROUNDUP(I262*0.2359*$K$2,0)</f>
        <v>0</v>
      </c>
      <c r="L262" s="13">
        <f>G262+J262</f>
        <v>29704</v>
      </c>
      <c r="M262" s="13">
        <f>H262+K262</f>
        <v>7008</v>
      </c>
      <c r="N262" s="13">
        <f>L262+M262</f>
        <v>36712</v>
      </c>
      <c r="O262" s="13">
        <f>SUM(N262:N262)</f>
        <v>36712</v>
      </c>
    </row>
    <row r="263" spans="1:15" ht="15.75" x14ac:dyDescent="0.25">
      <c r="A263" s="121" t="s">
        <v>108</v>
      </c>
      <c r="B263" s="122"/>
      <c r="C263" s="122"/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35">
        <v>1</v>
      </c>
      <c r="B264" s="24" t="s">
        <v>7</v>
      </c>
      <c r="C264" s="6" t="s">
        <v>18</v>
      </c>
      <c r="D264" s="6">
        <v>1</v>
      </c>
      <c r="E264" s="6">
        <v>1922</v>
      </c>
      <c r="F264" s="6">
        <f>ROUND(D264*E264,0)</f>
        <v>1922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35">
        <v>2</v>
      </c>
      <c r="B265" s="24" t="s">
        <v>8</v>
      </c>
      <c r="C265" s="6" t="s">
        <v>9</v>
      </c>
      <c r="D265" s="6">
        <v>1</v>
      </c>
      <c r="E265" s="6">
        <v>1769</v>
      </c>
      <c r="F265" s="6">
        <f t="shared" ref="F265:F267" si="32">ROUND(D265*E265,0)</f>
        <v>1769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15.75" x14ac:dyDescent="0.25">
      <c r="A266" s="35">
        <v>3</v>
      </c>
      <c r="B266" s="24" t="s">
        <v>10</v>
      </c>
      <c r="C266" s="6" t="s">
        <v>11</v>
      </c>
      <c r="D266" s="6">
        <v>0.5</v>
      </c>
      <c r="E266" s="6">
        <v>1603</v>
      </c>
      <c r="F266" s="6">
        <f t="shared" si="32"/>
        <v>802</v>
      </c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35">
        <v>4</v>
      </c>
      <c r="B267" s="24" t="s">
        <v>67</v>
      </c>
      <c r="C267" s="6" t="s">
        <v>68</v>
      </c>
      <c r="D267" s="19">
        <v>3.077</v>
      </c>
      <c r="E267" s="19">
        <v>1145</v>
      </c>
      <c r="F267" s="6">
        <f t="shared" si="32"/>
        <v>3523</v>
      </c>
      <c r="G267" s="5"/>
      <c r="H267" s="5"/>
      <c r="I267" s="5"/>
      <c r="J267" s="5"/>
      <c r="K267" s="5"/>
      <c r="L267" s="13"/>
      <c r="M267" s="13"/>
      <c r="N267" s="5"/>
      <c r="O267" s="13"/>
    </row>
    <row r="268" spans="1:15" ht="15.75" x14ac:dyDescent="0.25">
      <c r="A268" s="35"/>
      <c r="B268" s="14" t="s">
        <v>16</v>
      </c>
      <c r="C268" s="3"/>
      <c r="D268" s="22">
        <f>SUM(D264:D267)</f>
        <v>5.577</v>
      </c>
      <c r="E268" s="22"/>
      <c r="F268" s="22">
        <f>SUM(F264:F267)</f>
        <v>8016</v>
      </c>
      <c r="G268" s="5">
        <f>ROUNDUP(F268*$G$2,0)</f>
        <v>64128</v>
      </c>
      <c r="H268" s="5">
        <f>ROUNDUP(F268*0.2359*$H$2,0)</f>
        <v>15128</v>
      </c>
      <c r="I268" s="5"/>
      <c r="J268" s="5">
        <f>ROUNDUP(I268*$J$2,0)</f>
        <v>0</v>
      </c>
      <c r="K268" s="5">
        <f>ROUNDUP(I268*0.2359*$K$2,0)</f>
        <v>0</v>
      </c>
      <c r="L268" s="13">
        <f>G268+J268</f>
        <v>64128</v>
      </c>
      <c r="M268" s="13">
        <f>H268+K268</f>
        <v>15128</v>
      </c>
      <c r="N268" s="13">
        <f>L268+M268</f>
        <v>79256</v>
      </c>
      <c r="O268" s="13">
        <f>SUM(N268:N268)</f>
        <v>79256</v>
      </c>
    </row>
    <row r="269" spans="1:15" ht="15.75" x14ac:dyDescent="0.25">
      <c r="A269" s="121" t="s">
        <v>109</v>
      </c>
      <c r="B269" s="122"/>
      <c r="C269" s="122"/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1</v>
      </c>
      <c r="B270" s="45" t="s">
        <v>7</v>
      </c>
      <c r="C270" s="46" t="s">
        <v>18</v>
      </c>
      <c r="D270" s="37">
        <v>1</v>
      </c>
      <c r="E270" s="37">
        <v>1730</v>
      </c>
      <c r="F270" s="6">
        <f>ROUND(D270*E270,0)</f>
        <v>1730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2</v>
      </c>
      <c r="B271" s="45" t="s">
        <v>8</v>
      </c>
      <c r="C271" s="46" t="s">
        <v>74</v>
      </c>
      <c r="D271" s="37">
        <v>1</v>
      </c>
      <c r="E271" s="37">
        <v>1609</v>
      </c>
      <c r="F271" s="6">
        <f t="shared" ref="F271:F272" si="33">ROUND(D271*E271,0)</f>
        <v>1609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3</v>
      </c>
      <c r="B272" s="15" t="s">
        <v>78</v>
      </c>
      <c r="C272" s="6" t="s">
        <v>11</v>
      </c>
      <c r="D272" s="37">
        <v>1.2</v>
      </c>
      <c r="E272" s="37">
        <v>1603</v>
      </c>
      <c r="F272" s="6">
        <f t="shared" si="33"/>
        <v>1924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6" t="s">
        <v>25</v>
      </c>
      <c r="C273" s="3"/>
      <c r="D273" s="39">
        <f>SUM(D270:D272)</f>
        <v>3.2</v>
      </c>
      <c r="E273" s="39"/>
      <c r="F273" s="39">
        <f>SUM(F270:F272)</f>
        <v>5263</v>
      </c>
      <c r="G273" s="5">
        <f>ROUNDUP(F273*$G$2,0)</f>
        <v>42104</v>
      </c>
      <c r="H273" s="5">
        <f>ROUNDUP(F273*0.2359*$H$2,0)</f>
        <v>9933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42104</v>
      </c>
      <c r="M273" s="13">
        <f>H273+K273</f>
        <v>9933</v>
      </c>
      <c r="N273" s="13">
        <f>L273+M273</f>
        <v>52037</v>
      </c>
      <c r="O273" s="13">
        <f>SUM(N273:N273)</f>
        <v>52037</v>
      </c>
    </row>
    <row r="275" spans="1:15" ht="21" customHeight="1" x14ac:dyDescent="0.25">
      <c r="C275" s="98" t="s">
        <v>142</v>
      </c>
      <c r="D275" s="102">
        <f>SUM(D4:D273)/2</f>
        <v>171.22000000000003</v>
      </c>
      <c r="E275" s="47"/>
      <c r="F275" s="102">
        <f>SUM(F4:F273)/2</f>
        <v>253165</v>
      </c>
      <c r="G275" s="47">
        <f t="shared" ref="G275:O275" si="34">SUM(G4:G273)</f>
        <v>2025320</v>
      </c>
      <c r="H275" s="47">
        <f t="shared" si="34"/>
        <v>477789</v>
      </c>
      <c r="I275" s="47">
        <f t="shared" si="34"/>
        <v>1074.06</v>
      </c>
      <c r="J275" s="47">
        <f t="shared" si="34"/>
        <v>8595</v>
      </c>
      <c r="K275" s="47">
        <f t="shared" si="34"/>
        <v>2030</v>
      </c>
      <c r="L275" s="47">
        <f t="shared" si="34"/>
        <v>2033915</v>
      </c>
      <c r="M275" s="47">
        <f t="shared" si="34"/>
        <v>479819</v>
      </c>
      <c r="N275" s="103">
        <f t="shared" si="34"/>
        <v>2513734</v>
      </c>
      <c r="O275" s="103">
        <f t="shared" si="34"/>
        <v>2513734</v>
      </c>
    </row>
    <row r="277" spans="1:15" x14ac:dyDescent="0.25">
      <c r="M277" s="95"/>
      <c r="N277" s="111">
        <f>N275/$N$2*4</f>
        <v>1256867</v>
      </c>
    </row>
    <row r="278" spans="1:15" x14ac:dyDescent="0.25">
      <c r="M278" s="113" t="s">
        <v>160</v>
      </c>
      <c r="N278" s="111">
        <v>3776257</v>
      </c>
    </row>
    <row r="279" spans="1:15" x14ac:dyDescent="0.25">
      <c r="L279" s="93"/>
      <c r="M279" t="s">
        <v>157</v>
      </c>
      <c r="N279" s="110">
        <f>'Pedagogu amati 01.2023'!Q250+'Pedagogu amati 09.2023'!N250</f>
        <v>2860268</v>
      </c>
      <c r="O279" s="96"/>
    </row>
    <row r="280" spans="1:15" x14ac:dyDescent="0.25">
      <c r="M280" s="96" t="s">
        <v>158</v>
      </c>
      <c r="N280" s="96">
        <f>N278-N279</f>
        <v>915989</v>
      </c>
      <c r="O280" s="96"/>
    </row>
    <row r="282" spans="1:15" x14ac:dyDescent="0.25">
      <c r="H282" s="96"/>
      <c r="M282" s="96"/>
    </row>
    <row r="283" spans="1:15" x14ac:dyDescent="0.25">
      <c r="M283" s="96"/>
    </row>
    <row r="285" spans="1:15" x14ac:dyDescent="0.25">
      <c r="M285" s="96"/>
    </row>
  </sheetData>
  <autoFilter ref="A3:N273" xr:uid="{00000000-0009-0000-0000-000003000000}"/>
  <mergeCells count="51">
    <mergeCell ref="A269:C269"/>
    <mergeCell ref="A196:C196"/>
    <mergeCell ref="A201:F201"/>
    <mergeCell ref="A211:C211"/>
    <mergeCell ref="A212:C212"/>
    <mergeCell ref="A218:C218"/>
    <mergeCell ref="A222:F222"/>
    <mergeCell ref="A231:E231"/>
    <mergeCell ref="A241:C241"/>
    <mergeCell ref="A251:C251"/>
    <mergeCell ref="A257:C257"/>
    <mergeCell ref="A263:C263"/>
    <mergeCell ref="A195:C195"/>
    <mergeCell ref="A134:F134"/>
    <mergeCell ref="A144:F144"/>
    <mergeCell ref="A148:C148"/>
    <mergeCell ref="A149:C149"/>
    <mergeCell ref="A156:F156"/>
    <mergeCell ref="A165:C165"/>
    <mergeCell ref="A166:C166"/>
    <mergeCell ref="A171:C171"/>
    <mergeCell ref="A179:C179"/>
    <mergeCell ref="A180:C180"/>
    <mergeCell ref="A189:C189"/>
    <mergeCell ref="A126:F126"/>
    <mergeCell ref="A87:C87"/>
    <mergeCell ref="A88:F88"/>
    <mergeCell ref="A94:F94"/>
    <mergeCell ref="A104:F104"/>
    <mergeCell ref="A108:C108"/>
    <mergeCell ref="A109:C109"/>
    <mergeCell ref="A117:F117"/>
    <mergeCell ref="A125:C125"/>
    <mergeCell ref="A78:C78"/>
    <mergeCell ref="A21:C21"/>
    <mergeCell ref="A27:C27"/>
    <mergeCell ref="A35:C35"/>
    <mergeCell ref="A36:C36"/>
    <mergeCell ref="A41:F41"/>
    <mergeCell ref="A50:C50"/>
    <mergeCell ref="A51:F51"/>
    <mergeCell ref="A56:F56"/>
    <mergeCell ref="A65:F65"/>
    <mergeCell ref="A69:C69"/>
    <mergeCell ref="A70:C70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85"/>
  <sheetViews>
    <sheetView zoomScale="115" zoomScaleNormal="115" zoomScaleSheetLayoutView="100" workbookViewId="0">
      <pane ySplit="3" topLeftCell="A265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10" width="9.28515625" customWidth="1"/>
    <col min="11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23" t="s">
        <v>159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156</v>
      </c>
      <c r="B2" s="124"/>
      <c r="C2" s="124"/>
      <c r="D2" s="124"/>
      <c r="E2" s="124"/>
      <c r="F2" s="124"/>
      <c r="G2">
        <v>8</v>
      </c>
      <c r="H2">
        <v>8</v>
      </c>
      <c r="J2">
        <v>8</v>
      </c>
      <c r="K2">
        <v>8</v>
      </c>
      <c r="N2">
        <v>8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"kval.1119 *"&amp;J2</f>
        <v>kval.1119 *8</v>
      </c>
      <c r="K3" s="108" t="str">
        <f>"kval.1210 *"&amp;K2</f>
        <v>kval.1210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1603</v>
      </c>
      <c r="F6" s="6">
        <f t="shared" ref="F6:F11" si="0">ROUND(D6*E6,0)</f>
        <v>561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1145</v>
      </c>
      <c r="F9" s="6">
        <f t="shared" si="0"/>
        <v>802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0.05</v>
      </c>
      <c r="E10" s="6">
        <v>1526</v>
      </c>
      <c r="F10" s="6">
        <f t="shared" si="0"/>
        <v>76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2.1999999999999997</v>
      </c>
      <c r="E12" s="3"/>
      <c r="F12" s="3">
        <f>SUM(F6:F11)</f>
        <v>3042</v>
      </c>
      <c r="G12" s="5">
        <f>ROUNDUP(F12*$G$2,0)</f>
        <v>24336</v>
      </c>
      <c r="H12" s="5">
        <f>ROUNDUP(F12*0.2359*$H$2,0)</f>
        <v>5741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24336</v>
      </c>
      <c r="M12" s="13">
        <f>H12+K12</f>
        <v>5741</v>
      </c>
      <c r="N12" s="13">
        <f>L12+M12</f>
        <v>30077</v>
      </c>
      <c r="O12" s="13">
        <f>SUM(N12:N12)</f>
        <v>30077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2.4649999999999999</v>
      </c>
      <c r="E15" s="6">
        <v>1526</v>
      </c>
      <c r="F15" s="6">
        <f t="shared" ref="F15:F18" si="1">ROUND(D15*E15,0)</f>
        <v>3762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0.3</v>
      </c>
      <c r="E16" s="6">
        <v>1526</v>
      </c>
      <c r="F16" s="6">
        <f t="shared" si="1"/>
        <v>458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0.25</v>
      </c>
      <c r="E17" s="6">
        <v>1526</v>
      </c>
      <c r="F17" s="6">
        <f t="shared" si="1"/>
        <v>382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0.115</v>
      </c>
      <c r="E18" s="6">
        <v>1145</v>
      </c>
      <c r="F18" s="6">
        <f t="shared" si="1"/>
        <v>132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3.33</v>
      </c>
      <c r="E19" s="3"/>
      <c r="F19" s="3">
        <f>SUM(F14:F18)</f>
        <v>5055</v>
      </c>
      <c r="G19" s="5">
        <f>ROUNDUP(F19*$G$2,0)</f>
        <v>40440</v>
      </c>
      <c r="H19" s="5">
        <f>ROUNDUP(F19*0.2359*$H$2,0)</f>
        <v>9540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40440</v>
      </c>
      <c r="M19" s="13">
        <f>H19+K19</f>
        <v>9540</v>
      </c>
      <c r="N19" s="13">
        <f>L19+M19</f>
        <v>49980</v>
      </c>
      <c r="O19" s="13">
        <f>SUM(N19:N19)</f>
        <v>49980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11200</v>
      </c>
      <c r="H26" s="5">
        <f>ROUNDUP(F26*0.2359*$H$2,0)</f>
        <v>2643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11200</v>
      </c>
      <c r="M26" s="13">
        <f>H26+K26</f>
        <v>2643</v>
      </c>
      <c r="N26" s="13">
        <f>L26+M26</f>
        <v>13843</v>
      </c>
      <c r="O26" s="13">
        <f>SUM(N26:N26)</f>
        <v>13843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</v>
      </c>
      <c r="E28" s="6">
        <v>1603</v>
      </c>
      <c r="F28" s="6">
        <f>ROUND(D28*E28,0)</f>
        <v>321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2.2360000000000002</v>
      </c>
      <c r="E29" s="6">
        <v>1526</v>
      </c>
      <c r="F29" s="6">
        <f t="shared" ref="F29:F33" si="4">ROUND(D29*E29,0)</f>
        <v>3412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0.45</v>
      </c>
      <c r="E30" s="6">
        <v>1526</v>
      </c>
      <c r="F30" s="6">
        <f t="shared" si="4"/>
        <v>687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0.375</v>
      </c>
      <c r="E31" s="6">
        <v>1526</v>
      </c>
      <c r="F31" s="6">
        <f t="shared" si="4"/>
        <v>572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0.20200000000000001</v>
      </c>
      <c r="E32" s="6">
        <v>1145</v>
      </c>
      <c r="F32" s="6">
        <f t="shared" si="4"/>
        <v>231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3.5130000000000003</v>
      </c>
      <c r="E34" s="3"/>
      <c r="F34" s="3">
        <f>SUM(F28:F33)</f>
        <v>5299</v>
      </c>
      <c r="G34" s="5">
        <f>ROUNDUP(F34*$G$2,0)</f>
        <v>42392</v>
      </c>
      <c r="H34" s="5">
        <f>ROUNDUP(F34*0.2359*$H$2,0)</f>
        <v>10001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42392</v>
      </c>
      <c r="M34" s="13">
        <f>H34+K34</f>
        <v>10001</v>
      </c>
      <c r="N34" s="13">
        <f>L34+M34</f>
        <v>52393</v>
      </c>
      <c r="O34" s="13">
        <f>SUM(N34:N34)</f>
        <v>52393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155</v>
      </c>
      <c r="C37" s="6" t="s">
        <v>13</v>
      </c>
      <c r="D37" s="6">
        <v>0.2</v>
      </c>
      <c r="E37" s="6">
        <v>1145</v>
      </c>
      <c r="F37" s="6">
        <f>ROUND(D37*E37,0)</f>
        <v>229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143</v>
      </c>
      <c r="C38" s="6" t="s">
        <v>137</v>
      </c>
      <c r="D38" s="6">
        <v>7.0000000000000007E-2</v>
      </c>
      <c r="E38" s="6">
        <v>1526</v>
      </c>
      <c r="F38" s="6">
        <f>ROUND(D38*E38,0)</f>
        <v>107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152</v>
      </c>
      <c r="C39" s="6" t="s">
        <v>151</v>
      </c>
      <c r="D39" s="6">
        <v>0.1</v>
      </c>
      <c r="E39" s="6">
        <v>1526</v>
      </c>
      <c r="F39" s="6">
        <f t="shared" ref="F39" si="5">ROUND(D39*E39,0)</f>
        <v>153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6"/>
      <c r="B40" s="14" t="s">
        <v>25</v>
      </c>
      <c r="C40" s="6"/>
      <c r="D40" s="3">
        <f>SUM(D37:D39)</f>
        <v>0.37</v>
      </c>
      <c r="E40" s="3"/>
      <c r="F40" s="3">
        <f>SUM(F37:F39)</f>
        <v>489</v>
      </c>
      <c r="G40" s="5">
        <f>ROUNDUP(F40*$G$2,0)</f>
        <v>3912</v>
      </c>
      <c r="H40" s="5">
        <f>ROUNDUP(F40*0.2359*$H$2,0)</f>
        <v>923</v>
      </c>
      <c r="I40" s="5"/>
      <c r="J40" s="5">
        <f>ROUNDUP(I40*$J$2,0)</f>
        <v>0</v>
      </c>
      <c r="K40" s="5">
        <f>ROUNDUP(I40*0.2359*$K$2,0)</f>
        <v>0</v>
      </c>
      <c r="L40" s="13">
        <f>G40+J40</f>
        <v>3912</v>
      </c>
      <c r="M40" s="13">
        <f>H40+K40</f>
        <v>923</v>
      </c>
      <c r="N40" s="13">
        <f>L40+M40</f>
        <v>4835</v>
      </c>
      <c r="O40" s="13">
        <f>SUM(N40:N40)</f>
        <v>4835</v>
      </c>
    </row>
    <row r="41" spans="1:15" ht="15.75" customHeight="1" x14ac:dyDescent="0.25">
      <c r="A41" s="146" t="s">
        <v>116</v>
      </c>
      <c r="B41" s="147"/>
      <c r="C41" s="147"/>
      <c r="D41" s="147"/>
      <c r="E41" s="147"/>
      <c r="F41" s="148"/>
      <c r="G41" s="5"/>
      <c r="H41" s="5"/>
      <c r="I41" s="5"/>
      <c r="J41" s="5"/>
      <c r="K41" s="5"/>
      <c r="L41" s="13"/>
      <c r="M41" s="13"/>
      <c r="N41" s="5"/>
      <c r="O41" s="13"/>
    </row>
    <row r="42" spans="1:15" ht="15.75" x14ac:dyDescent="0.25">
      <c r="A42" s="6">
        <v>1</v>
      </c>
      <c r="B42" s="10" t="s">
        <v>17</v>
      </c>
      <c r="C42" s="6" t="s">
        <v>18</v>
      </c>
      <c r="D42" s="6">
        <v>1</v>
      </c>
      <c r="E42" s="6">
        <v>1680</v>
      </c>
      <c r="F42" s="6">
        <f t="shared" ref="F42:F48" si="6">ROUND(D42*E42,0)</f>
        <v>1680</v>
      </c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2</v>
      </c>
      <c r="B43" s="10" t="s">
        <v>19</v>
      </c>
      <c r="C43" s="6" t="s">
        <v>20</v>
      </c>
      <c r="D43" s="6">
        <v>4.6369999999999996</v>
      </c>
      <c r="E43" s="6">
        <v>1526</v>
      </c>
      <c r="F43" s="6">
        <f t="shared" si="6"/>
        <v>7076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3</v>
      </c>
      <c r="B44" s="10" t="s">
        <v>21</v>
      </c>
      <c r="C44" s="6" t="s">
        <v>22</v>
      </c>
      <c r="D44" s="6">
        <v>0.6</v>
      </c>
      <c r="E44" s="6">
        <v>1526</v>
      </c>
      <c r="F44" s="6">
        <f t="shared" si="6"/>
        <v>916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4</v>
      </c>
      <c r="B45" s="10" t="s">
        <v>30</v>
      </c>
      <c r="C45" s="6" t="s">
        <v>31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5</v>
      </c>
      <c r="B46" s="10" t="s">
        <v>23</v>
      </c>
      <c r="C46" s="6" t="s">
        <v>24</v>
      </c>
      <c r="D46" s="6">
        <v>0.45200000000000001</v>
      </c>
      <c r="E46" s="6">
        <v>1145</v>
      </c>
      <c r="F46" s="6">
        <f t="shared" si="6"/>
        <v>518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6</v>
      </c>
      <c r="B47" s="112" t="s">
        <v>139</v>
      </c>
      <c r="C47" s="35" t="s">
        <v>66</v>
      </c>
      <c r="D47" s="6">
        <v>0.125</v>
      </c>
      <c r="E47" s="6">
        <v>1526</v>
      </c>
      <c r="F47" s="49">
        <f t="shared" si="6"/>
        <v>191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7</v>
      </c>
      <c r="B48" s="7" t="s">
        <v>152</v>
      </c>
      <c r="C48" s="6" t="s">
        <v>151</v>
      </c>
      <c r="D48" s="6">
        <v>0.05</v>
      </c>
      <c r="E48" s="6">
        <v>1526</v>
      </c>
      <c r="F48" s="6">
        <f t="shared" si="6"/>
        <v>76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/>
      <c r="B49" s="14" t="s">
        <v>25</v>
      </c>
      <c r="C49" s="6"/>
      <c r="D49" s="3">
        <f>SUM(D42:D48)</f>
        <v>7.363999999999999</v>
      </c>
      <c r="E49" s="3"/>
      <c r="F49" s="3">
        <f>SUM(F42:F48)</f>
        <v>11220</v>
      </c>
      <c r="G49" s="5">
        <f>ROUNDUP(F49*$G$2,0)</f>
        <v>89760</v>
      </c>
      <c r="H49" s="5">
        <f>ROUNDUP(F49*0.2359*$H$2,0)</f>
        <v>21175</v>
      </c>
      <c r="I49" s="5">
        <v>201.79</v>
      </c>
      <c r="J49" s="5">
        <f>ROUNDUP(I49*$J$2,0)</f>
        <v>1615</v>
      </c>
      <c r="K49" s="5">
        <f>ROUNDUP(I49*0.2359*$K$2,0)</f>
        <v>381</v>
      </c>
      <c r="L49" s="13">
        <f>G49+J49</f>
        <v>91375</v>
      </c>
      <c r="M49" s="13">
        <f>H49+K49</f>
        <v>21556</v>
      </c>
      <c r="N49" s="13">
        <f>L49+M49</f>
        <v>112931</v>
      </c>
      <c r="O49" s="13">
        <f>SUM(N49:N49)</f>
        <v>112931</v>
      </c>
    </row>
    <row r="50" spans="1:15" ht="15.75" x14ac:dyDescent="0.25">
      <c r="A50" s="128" t="s">
        <v>91</v>
      </c>
      <c r="B50" s="128"/>
      <c r="C50" s="128"/>
      <c r="D50" s="77"/>
      <c r="E50" s="77"/>
      <c r="F50" s="77"/>
      <c r="G50" s="61"/>
      <c r="H50" s="5"/>
      <c r="I50" s="5"/>
      <c r="J50" s="5"/>
      <c r="K50" s="5"/>
      <c r="L50" s="13"/>
      <c r="M50" s="13"/>
      <c r="N50" s="5"/>
      <c r="O50" s="13"/>
    </row>
    <row r="51" spans="1:15" ht="15.75" customHeight="1" x14ac:dyDescent="0.25">
      <c r="A51" s="129" t="s">
        <v>79</v>
      </c>
      <c r="B51" s="127"/>
      <c r="C51" s="127"/>
      <c r="D51" s="127"/>
      <c r="E51" s="127"/>
      <c r="F51" s="130"/>
      <c r="G51" s="5"/>
      <c r="H51" s="5"/>
      <c r="I51" s="5"/>
      <c r="J51" s="5"/>
      <c r="K51" s="5"/>
      <c r="L51" s="13"/>
      <c r="M51" s="13"/>
      <c r="N51" s="5"/>
      <c r="O51" s="13"/>
    </row>
    <row r="52" spans="1:15" ht="15.75" x14ac:dyDescent="0.25">
      <c r="A52" s="6">
        <v>1</v>
      </c>
      <c r="B52" s="15" t="s">
        <v>10</v>
      </c>
      <c r="C52" s="6" t="s">
        <v>11</v>
      </c>
      <c r="D52" s="6">
        <v>5.0999999999999997E-2</v>
      </c>
      <c r="E52" s="6">
        <v>1603</v>
      </c>
      <c r="F52" s="6">
        <f>ROUND(D52*E52,0)</f>
        <v>82</v>
      </c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2</v>
      </c>
      <c r="B53" s="23" t="s">
        <v>42</v>
      </c>
      <c r="C53" s="6" t="s">
        <v>43</v>
      </c>
      <c r="D53" s="6">
        <v>1</v>
      </c>
      <c r="E53" s="6">
        <v>1145</v>
      </c>
      <c r="F53" s="6">
        <f t="shared" ref="F53:F54" si="7">ROUND(D53*E53,0)</f>
        <v>1145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3</v>
      </c>
      <c r="B54" s="15" t="s">
        <v>44</v>
      </c>
      <c r="C54" s="6" t="s">
        <v>45</v>
      </c>
      <c r="D54" s="6">
        <v>0.5</v>
      </c>
      <c r="E54" s="6">
        <v>1526</v>
      </c>
      <c r="F54" s="6">
        <f t="shared" si="7"/>
        <v>763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/>
      <c r="B55" s="14" t="s">
        <v>25</v>
      </c>
      <c r="C55" s="6"/>
      <c r="D55" s="3">
        <f>SUM(D52:D54)</f>
        <v>1.5509999999999999</v>
      </c>
      <c r="E55" s="3"/>
      <c r="F55" s="3">
        <f>SUM(F52:F54)</f>
        <v>1990</v>
      </c>
      <c r="G55" s="5">
        <f>ROUNDUP(F55*$G$2,0)</f>
        <v>15920</v>
      </c>
      <c r="H55" s="5">
        <f>ROUNDUP(F55*0.2359*$H$2,0)</f>
        <v>3756</v>
      </c>
      <c r="I55" s="5"/>
      <c r="J55" s="5">
        <f>ROUNDUP(I55*$J$2,0)</f>
        <v>0</v>
      </c>
      <c r="K55" s="5">
        <f>ROUNDUP(I55*0.2359*$K$2,0)</f>
        <v>0</v>
      </c>
      <c r="L55" s="13">
        <f>G55+J55</f>
        <v>15920</v>
      </c>
      <c r="M55" s="13">
        <f>H55+K55</f>
        <v>3756</v>
      </c>
      <c r="N55" s="13">
        <f>L55+M55</f>
        <v>19676</v>
      </c>
      <c r="O55" s="13">
        <f>SUM(N55:N55)</f>
        <v>19676</v>
      </c>
    </row>
    <row r="56" spans="1:15" ht="15.75" customHeight="1" x14ac:dyDescent="0.25">
      <c r="A56" s="121" t="s">
        <v>81</v>
      </c>
      <c r="B56" s="122"/>
      <c r="C56" s="122"/>
      <c r="D56" s="122"/>
      <c r="E56" s="122"/>
      <c r="F56" s="131"/>
      <c r="G56" s="5"/>
      <c r="H56" s="5"/>
      <c r="I56" s="5"/>
      <c r="J56" s="5"/>
      <c r="K56" s="5"/>
      <c r="L56" s="13"/>
      <c r="M56" s="13"/>
      <c r="N56" s="5"/>
      <c r="O56" s="13"/>
    </row>
    <row r="57" spans="1:15" ht="15.75" x14ac:dyDescent="0.25">
      <c r="A57" s="6">
        <v>1</v>
      </c>
      <c r="B57" s="50" t="s">
        <v>17</v>
      </c>
      <c r="C57" s="49" t="s">
        <v>18</v>
      </c>
      <c r="D57" s="49">
        <v>1</v>
      </c>
      <c r="E57" s="6">
        <v>1680</v>
      </c>
      <c r="F57" s="49">
        <f>ROUND(D57*E57,0)</f>
        <v>1680</v>
      </c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2</v>
      </c>
      <c r="B58" s="10" t="s">
        <v>28</v>
      </c>
      <c r="C58" s="6" t="s">
        <v>11</v>
      </c>
      <c r="D58" s="6">
        <v>0.5</v>
      </c>
      <c r="E58" s="6">
        <v>1603</v>
      </c>
      <c r="F58" s="49">
        <f t="shared" ref="F58:F63" si="8">ROUND(D58*E58,0)</f>
        <v>802</v>
      </c>
      <c r="G58" s="5"/>
      <c r="H58" s="5"/>
      <c r="I58" s="5"/>
      <c r="J58" s="5"/>
      <c r="K58" s="5"/>
      <c r="L58" s="13"/>
      <c r="M58" s="13"/>
      <c r="N58" s="97"/>
      <c r="O58" s="86"/>
    </row>
    <row r="59" spans="1:15" ht="15.75" x14ac:dyDescent="0.25">
      <c r="A59" s="6">
        <v>3</v>
      </c>
      <c r="B59" s="50" t="s">
        <v>46</v>
      </c>
      <c r="C59" s="49" t="s">
        <v>20</v>
      </c>
      <c r="D59" s="6">
        <v>5.7</v>
      </c>
      <c r="E59" s="6">
        <v>1526</v>
      </c>
      <c r="F59" s="49">
        <f t="shared" si="8"/>
        <v>8698</v>
      </c>
      <c r="G59" s="5"/>
      <c r="H59" s="5"/>
      <c r="I59" s="5"/>
      <c r="J59" s="5"/>
      <c r="K59" s="5"/>
      <c r="L59" s="13"/>
      <c r="M59" s="13"/>
      <c r="N59" s="82"/>
      <c r="O59" s="86"/>
    </row>
    <row r="60" spans="1:15" ht="15.75" x14ac:dyDescent="0.25">
      <c r="A60" s="6">
        <v>4</v>
      </c>
      <c r="B60" s="50" t="s">
        <v>30</v>
      </c>
      <c r="C60" s="53" t="s">
        <v>31</v>
      </c>
      <c r="D60" s="6">
        <v>0.625</v>
      </c>
      <c r="E60" s="6">
        <v>1526</v>
      </c>
      <c r="F60" s="49">
        <f t="shared" si="8"/>
        <v>954</v>
      </c>
      <c r="G60" s="5"/>
      <c r="H60" s="5"/>
      <c r="I60" s="5"/>
      <c r="J60" s="5"/>
      <c r="K60" s="5"/>
      <c r="L60" s="13"/>
      <c r="M60" s="13"/>
      <c r="N60" s="97"/>
      <c r="O60" s="13"/>
    </row>
    <row r="61" spans="1:15" ht="15.75" x14ac:dyDescent="0.25">
      <c r="A61" s="6">
        <v>5</v>
      </c>
      <c r="B61" s="50" t="s">
        <v>23</v>
      </c>
      <c r="C61" s="49" t="s">
        <v>24</v>
      </c>
      <c r="D61" s="6">
        <v>0.28100000000000003</v>
      </c>
      <c r="E61" s="49">
        <v>1145</v>
      </c>
      <c r="F61" s="49">
        <f t="shared" si="8"/>
        <v>322</v>
      </c>
      <c r="G61" s="5"/>
      <c r="H61" s="5"/>
      <c r="I61" s="5"/>
      <c r="J61" s="5"/>
      <c r="K61" s="5"/>
      <c r="L61" s="13"/>
      <c r="M61" s="13"/>
      <c r="N61" s="97"/>
      <c r="O61" s="13"/>
    </row>
    <row r="62" spans="1:15" ht="15.75" x14ac:dyDescent="0.25">
      <c r="A62" s="6">
        <v>6</v>
      </c>
      <c r="B62" s="112" t="s">
        <v>139</v>
      </c>
      <c r="C62" s="35" t="s">
        <v>66</v>
      </c>
      <c r="D62" s="6">
        <v>0.22500000000000001</v>
      </c>
      <c r="E62" s="6">
        <v>1526</v>
      </c>
      <c r="F62" s="49">
        <f t="shared" si="8"/>
        <v>343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7</v>
      </c>
      <c r="B63" s="7" t="s">
        <v>152</v>
      </c>
      <c r="C63" s="6" t="s">
        <v>151</v>
      </c>
      <c r="D63" s="6">
        <v>0</v>
      </c>
      <c r="E63" s="49">
        <v>1526</v>
      </c>
      <c r="F63" s="49">
        <f t="shared" si="8"/>
        <v>0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/>
      <c r="B64" s="14" t="s">
        <v>25</v>
      </c>
      <c r="C64" s="6"/>
      <c r="D64" s="3">
        <f>SUM(D57:D63)</f>
        <v>8.3309999999999995</v>
      </c>
      <c r="E64" s="3"/>
      <c r="F64" s="3">
        <f>SUM(F57:F63)</f>
        <v>12799</v>
      </c>
      <c r="G64" s="5">
        <f>ROUNDUP(F64*$G$2,0)</f>
        <v>102392</v>
      </c>
      <c r="H64" s="5">
        <f>ROUNDUP(F64*0.2359*$H$2,0)</f>
        <v>24155</v>
      </c>
      <c r="I64" s="5">
        <v>0</v>
      </c>
      <c r="J64" s="5">
        <f>ROUNDUP(I64*$J$2,0)</f>
        <v>0</v>
      </c>
      <c r="K64" s="5">
        <f>ROUNDUP(I64*0.2359*$K$2,0)</f>
        <v>0</v>
      </c>
      <c r="L64" s="13">
        <f>G64+J64</f>
        <v>102392</v>
      </c>
      <c r="M64" s="13">
        <f>H64+K64</f>
        <v>24155</v>
      </c>
      <c r="N64" s="13">
        <f>L64+M64</f>
        <v>126547</v>
      </c>
      <c r="O64" s="13">
        <f>SUM(N64:N64)</f>
        <v>126547</v>
      </c>
    </row>
    <row r="65" spans="1:15" ht="15.75" customHeight="1" x14ac:dyDescent="0.25">
      <c r="A65" s="132" t="s">
        <v>82</v>
      </c>
      <c r="B65" s="133"/>
      <c r="C65" s="133"/>
      <c r="D65" s="133"/>
      <c r="E65" s="133"/>
      <c r="F65" s="134"/>
      <c r="G65" s="5"/>
      <c r="H65" s="5"/>
      <c r="I65" s="5"/>
      <c r="J65" s="5"/>
      <c r="K65" s="5"/>
      <c r="L65" s="13"/>
      <c r="M65" s="13"/>
      <c r="N65" s="5"/>
      <c r="O65" s="13"/>
    </row>
    <row r="66" spans="1:15" ht="15.75" x14ac:dyDescent="0.25">
      <c r="A66" s="40">
        <v>1</v>
      </c>
      <c r="B66" s="54" t="s">
        <v>7</v>
      </c>
      <c r="C66" s="42" t="s">
        <v>18</v>
      </c>
      <c r="D66" s="55">
        <v>1</v>
      </c>
      <c r="E66" s="42">
        <v>1680</v>
      </c>
      <c r="F66" s="49">
        <f>ROUND(D66*E66,0)</f>
        <v>1680</v>
      </c>
      <c r="G66" s="5"/>
      <c r="H66" s="5"/>
      <c r="I66" s="5"/>
      <c r="J66" s="5"/>
      <c r="K66" s="5"/>
      <c r="L66" s="13"/>
      <c r="M66" s="13"/>
      <c r="N66" s="5"/>
      <c r="O66" s="13"/>
    </row>
    <row r="67" spans="1:15" ht="15.75" x14ac:dyDescent="0.25">
      <c r="A67" s="40">
        <v>2</v>
      </c>
      <c r="B67" s="41" t="s">
        <v>67</v>
      </c>
      <c r="C67" s="42" t="s">
        <v>68</v>
      </c>
      <c r="D67" s="42">
        <v>1.6</v>
      </c>
      <c r="E67" s="42">
        <v>1145</v>
      </c>
      <c r="F67" s="49">
        <f>ROUND(D67*E67,0)</f>
        <v>1832</v>
      </c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6"/>
      <c r="B68" s="14" t="s">
        <v>25</v>
      </c>
      <c r="C68" s="6"/>
      <c r="D68" s="3">
        <f>SUM(D66:D67)</f>
        <v>2.6</v>
      </c>
      <c r="E68" s="3"/>
      <c r="F68" s="3">
        <f>SUM(F66:F67)</f>
        <v>3512</v>
      </c>
      <c r="G68" s="5">
        <f>ROUNDUP(F68*$G$2,0)</f>
        <v>28096</v>
      </c>
      <c r="H68" s="5">
        <f>ROUNDUP(F68*0.2359*$H$2,0)</f>
        <v>6628</v>
      </c>
      <c r="I68" s="5"/>
      <c r="J68" s="5">
        <f>ROUNDUP(I68*$J$2,0)</f>
        <v>0</v>
      </c>
      <c r="K68" s="5">
        <f>ROUNDUP(I68*0.2359*$K$2,0)</f>
        <v>0</v>
      </c>
      <c r="L68" s="13">
        <f>G68+J68</f>
        <v>28096</v>
      </c>
      <c r="M68" s="13">
        <f>H68+K68</f>
        <v>6628</v>
      </c>
      <c r="N68" s="13">
        <f>L68+M68</f>
        <v>34724</v>
      </c>
      <c r="O68" s="13">
        <f>SUM(N68:N68)</f>
        <v>34724</v>
      </c>
    </row>
    <row r="69" spans="1:15" ht="15.75" x14ac:dyDescent="0.25">
      <c r="A69" s="128" t="s">
        <v>92</v>
      </c>
      <c r="B69" s="128"/>
      <c r="C69" s="128"/>
      <c r="D69" s="77"/>
      <c r="E69" s="77"/>
      <c r="F69" s="77"/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125" t="s">
        <v>32</v>
      </c>
      <c r="B70" s="126"/>
      <c r="C70" s="126"/>
      <c r="G70" s="5"/>
      <c r="H70" s="5"/>
      <c r="I70" s="5"/>
      <c r="J70" s="5"/>
      <c r="K70" s="5"/>
      <c r="L70" s="13"/>
      <c r="M70" s="13"/>
      <c r="N70" s="5"/>
      <c r="O70" s="13"/>
    </row>
    <row r="71" spans="1:15" ht="15.75" x14ac:dyDescent="0.25">
      <c r="A71" s="6">
        <v>1</v>
      </c>
      <c r="B71" s="10" t="s">
        <v>8</v>
      </c>
      <c r="C71" s="6" t="s">
        <v>9</v>
      </c>
      <c r="D71" s="6">
        <v>0.1</v>
      </c>
      <c r="E71" s="6">
        <v>1603</v>
      </c>
      <c r="F71" s="6">
        <f t="shared" ref="F71:F76" si="9">ROUND(D71*E71,0)</f>
        <v>160</v>
      </c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6">
        <v>2</v>
      </c>
      <c r="B72" s="7" t="s">
        <v>10</v>
      </c>
      <c r="C72" s="6" t="s">
        <v>11</v>
      </c>
      <c r="D72" s="6">
        <v>6.4000000000000001E-2</v>
      </c>
      <c r="E72" s="6">
        <v>1603</v>
      </c>
      <c r="F72" s="6">
        <f t="shared" si="9"/>
        <v>103</v>
      </c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3</v>
      </c>
      <c r="B73" s="7" t="s">
        <v>153</v>
      </c>
      <c r="C73" s="6" t="s">
        <v>13</v>
      </c>
      <c r="D73" s="6">
        <v>0.375</v>
      </c>
      <c r="E73" s="6">
        <v>1526</v>
      </c>
      <c r="F73" s="6">
        <f t="shared" si="9"/>
        <v>572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4</v>
      </c>
      <c r="B74" s="7" t="s">
        <v>155</v>
      </c>
      <c r="C74" s="6" t="s">
        <v>13</v>
      </c>
      <c r="D74" s="6">
        <v>0.35</v>
      </c>
      <c r="E74" s="6">
        <v>1145</v>
      </c>
      <c r="F74" s="6">
        <f t="shared" si="9"/>
        <v>401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5</v>
      </c>
      <c r="B75" s="7" t="s">
        <v>143</v>
      </c>
      <c r="C75" s="6" t="s">
        <v>137</v>
      </c>
      <c r="D75" s="6">
        <v>0.06</v>
      </c>
      <c r="E75" s="6">
        <v>1526</v>
      </c>
      <c r="F75" s="6">
        <f t="shared" si="9"/>
        <v>92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6</v>
      </c>
      <c r="B76" s="7" t="s">
        <v>152</v>
      </c>
      <c r="C76" s="6" t="s">
        <v>151</v>
      </c>
      <c r="D76" s="6">
        <v>0.1</v>
      </c>
      <c r="E76" s="6">
        <v>1526</v>
      </c>
      <c r="F76" s="6">
        <f t="shared" si="9"/>
        <v>153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/>
      <c r="B77" s="16" t="s">
        <v>16</v>
      </c>
      <c r="C77" s="3"/>
      <c r="D77" s="3">
        <f>SUM(D71:D76)</f>
        <v>1.0490000000000002</v>
      </c>
      <c r="E77" s="3"/>
      <c r="F77" s="3">
        <f>SUM(F71:F76)</f>
        <v>1481</v>
      </c>
      <c r="G77" s="5">
        <f>ROUNDUP(F77*$G$2,0)</f>
        <v>11848</v>
      </c>
      <c r="H77" s="5">
        <f>ROUNDUP(F77*0.2359*$H$2,0)</f>
        <v>2795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11848</v>
      </c>
      <c r="M77" s="13">
        <f>H77+K77</f>
        <v>2795</v>
      </c>
      <c r="N77" s="13">
        <f>L77+M77</f>
        <v>14643</v>
      </c>
      <c r="O77" s="13">
        <f>SUM(N77:N77)</f>
        <v>14643</v>
      </c>
    </row>
    <row r="78" spans="1:15" ht="15.75" customHeight="1" x14ac:dyDescent="0.25">
      <c r="A78" s="121" t="s">
        <v>115</v>
      </c>
      <c r="B78" s="122"/>
      <c r="C78" s="122"/>
      <c r="G78" s="5"/>
      <c r="H78" s="5"/>
      <c r="I78" s="5"/>
      <c r="J78" s="5"/>
      <c r="K78" s="5"/>
      <c r="L78" s="13"/>
      <c r="M78" s="13"/>
      <c r="N78" s="5"/>
      <c r="O78" s="13"/>
    </row>
    <row r="79" spans="1:15" ht="30.75" customHeight="1" x14ac:dyDescent="0.25">
      <c r="A79" s="6">
        <v>1</v>
      </c>
      <c r="B79" s="15" t="s">
        <v>34</v>
      </c>
      <c r="C79" s="6" t="s">
        <v>18</v>
      </c>
      <c r="D79" s="6">
        <v>0.8</v>
      </c>
      <c r="E79" s="6">
        <v>1680</v>
      </c>
      <c r="F79" s="6">
        <f>ROUND(D79*E79,0)</f>
        <v>1344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>
        <v>2</v>
      </c>
      <c r="B80" s="15" t="s">
        <v>19</v>
      </c>
      <c r="C80" s="6" t="s">
        <v>20</v>
      </c>
      <c r="D80" s="6">
        <v>2.85</v>
      </c>
      <c r="E80" s="6">
        <v>1526</v>
      </c>
      <c r="F80" s="6">
        <f t="shared" ref="F80:F85" si="10">ROUND(D80*E80,0)</f>
        <v>4349</v>
      </c>
      <c r="G80" s="5"/>
      <c r="H80" s="5"/>
      <c r="I80" s="5"/>
      <c r="J80" s="5"/>
      <c r="K80" s="5"/>
      <c r="L80" s="13"/>
      <c r="M80" s="13"/>
      <c r="N80" s="5"/>
      <c r="O80" s="13"/>
    </row>
    <row r="81" spans="1:15" ht="15.75" x14ac:dyDescent="0.25">
      <c r="A81" s="6">
        <v>3</v>
      </c>
      <c r="B81" s="15" t="s">
        <v>21</v>
      </c>
      <c r="C81" s="6" t="s">
        <v>22</v>
      </c>
      <c r="D81" s="6">
        <v>0.3</v>
      </c>
      <c r="E81" s="6">
        <v>1526</v>
      </c>
      <c r="F81" s="6">
        <f t="shared" si="10"/>
        <v>458</v>
      </c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4</v>
      </c>
      <c r="B82" s="50" t="s">
        <v>30</v>
      </c>
      <c r="C82" s="53" t="s">
        <v>31</v>
      </c>
      <c r="D82" s="9">
        <v>0.25</v>
      </c>
      <c r="E82" s="6">
        <v>1526</v>
      </c>
      <c r="F82" s="6">
        <f t="shared" si="10"/>
        <v>382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5</v>
      </c>
      <c r="B83" s="15" t="s">
        <v>23</v>
      </c>
      <c r="C83" s="6" t="s">
        <v>24</v>
      </c>
      <c r="D83" s="6">
        <v>0.17199999999999999</v>
      </c>
      <c r="E83" s="6">
        <v>1145</v>
      </c>
      <c r="F83" s="6">
        <f t="shared" si="10"/>
        <v>197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6</v>
      </c>
      <c r="B84" s="112" t="s">
        <v>139</v>
      </c>
      <c r="C84" s="35" t="s">
        <v>66</v>
      </c>
      <c r="D84" s="6">
        <v>0.125</v>
      </c>
      <c r="E84" s="6">
        <v>1526</v>
      </c>
      <c r="F84" s="6">
        <f t="shared" si="10"/>
        <v>191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7</v>
      </c>
      <c r="B85" s="7" t="s">
        <v>152</v>
      </c>
      <c r="C85" s="6" t="s">
        <v>151</v>
      </c>
      <c r="D85" s="6">
        <v>0.05</v>
      </c>
      <c r="E85" s="6">
        <v>1526</v>
      </c>
      <c r="F85" s="6">
        <f t="shared" si="10"/>
        <v>76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49"/>
      <c r="B86" s="79" t="s">
        <v>25</v>
      </c>
      <c r="C86" s="49"/>
      <c r="D86" s="94">
        <f>SUM(D79:D85)</f>
        <v>4.5469999999999997</v>
      </c>
      <c r="E86" s="80"/>
      <c r="F86" s="80">
        <f>SUM(F79:F85)</f>
        <v>6997</v>
      </c>
      <c r="G86" s="5">
        <f>ROUNDUP(F86*$G$2,0)</f>
        <v>55976</v>
      </c>
      <c r="H86" s="5">
        <f>ROUNDUP(F86*0.2359*$H$2,0)</f>
        <v>13205</v>
      </c>
      <c r="I86" s="5">
        <v>65.33</v>
      </c>
      <c r="J86" s="5">
        <f>ROUNDUP(I86*$J$2,0)</f>
        <v>523</v>
      </c>
      <c r="K86" s="5">
        <f>ROUNDUP(I86*0.2359*$K$2,0)</f>
        <v>124</v>
      </c>
      <c r="L86" s="13">
        <f>G86+J86</f>
        <v>56499</v>
      </c>
      <c r="M86" s="13">
        <f>H86+K86</f>
        <v>13329</v>
      </c>
      <c r="N86" s="13">
        <f>L86+M86</f>
        <v>69828</v>
      </c>
      <c r="O86" s="13">
        <f>SUM(N86:N86)</f>
        <v>69828</v>
      </c>
    </row>
    <row r="87" spans="1:15" ht="15.75" x14ac:dyDescent="0.25">
      <c r="A87" s="128" t="s">
        <v>114</v>
      </c>
      <c r="B87" s="128"/>
      <c r="C87" s="128"/>
      <c r="D87" s="78"/>
      <c r="E87" s="78"/>
      <c r="F87" s="78"/>
      <c r="G87" s="61"/>
      <c r="H87" s="5"/>
      <c r="I87" s="5"/>
      <c r="J87" s="5"/>
      <c r="K87" s="5"/>
      <c r="L87" s="13"/>
      <c r="M87" s="13"/>
      <c r="N87" s="5"/>
      <c r="O87" s="13"/>
    </row>
    <row r="88" spans="1:15" ht="15.75" customHeight="1" x14ac:dyDescent="0.25">
      <c r="A88" s="125" t="s">
        <v>83</v>
      </c>
      <c r="B88" s="126"/>
      <c r="C88" s="126"/>
      <c r="D88" s="126"/>
      <c r="E88" s="126"/>
      <c r="F88" s="135"/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customHeight="1" x14ac:dyDescent="0.25">
      <c r="A89" s="6">
        <v>1</v>
      </c>
      <c r="B89" s="7" t="s">
        <v>10</v>
      </c>
      <c r="C89" s="6" t="s">
        <v>11</v>
      </c>
      <c r="D89" s="25">
        <v>4.2000000000000003E-2</v>
      </c>
      <c r="E89" s="25">
        <v>1603</v>
      </c>
      <c r="F89" s="9">
        <f>ROUND(D89*E89,0)</f>
        <v>67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6">
        <v>2</v>
      </c>
      <c r="B90" s="23" t="s">
        <v>42</v>
      </c>
      <c r="C90" s="6" t="s">
        <v>43</v>
      </c>
      <c r="D90" s="6">
        <v>0.95</v>
      </c>
      <c r="E90" s="6">
        <v>1145</v>
      </c>
      <c r="F90" s="9">
        <f>ROUND(D90*E90,0)</f>
        <v>1088</v>
      </c>
      <c r="G90" s="5"/>
      <c r="H90" s="5"/>
      <c r="I90" s="5"/>
      <c r="J90" s="5"/>
      <c r="K90" s="5"/>
      <c r="L90" s="13"/>
      <c r="M90" s="13"/>
      <c r="N90" s="5"/>
      <c r="O90" s="13"/>
    </row>
    <row r="91" spans="1:15" ht="15.75" x14ac:dyDescent="0.25">
      <c r="A91" s="6">
        <v>3</v>
      </c>
      <c r="B91" s="7" t="s">
        <v>143</v>
      </c>
      <c r="C91" s="6" t="s">
        <v>137</v>
      </c>
      <c r="D91" s="6">
        <v>0.21</v>
      </c>
      <c r="E91" s="6">
        <v>1526</v>
      </c>
      <c r="F91" s="9">
        <f>ROUND(D91*E91,0)</f>
        <v>320</v>
      </c>
      <c r="G91" s="5"/>
      <c r="H91" s="5"/>
      <c r="I91" s="5"/>
      <c r="J91" s="5"/>
      <c r="K91" s="5"/>
      <c r="L91" s="13"/>
      <c r="M91" s="13"/>
      <c r="N91" s="5"/>
      <c r="O91" s="13"/>
    </row>
    <row r="92" spans="1:15" ht="15.75" x14ac:dyDescent="0.25">
      <c r="A92" s="6">
        <v>4</v>
      </c>
      <c r="B92" s="7" t="s">
        <v>152</v>
      </c>
      <c r="C92" s="6" t="s">
        <v>151</v>
      </c>
      <c r="D92" s="6">
        <v>0.1</v>
      </c>
      <c r="E92" s="6">
        <v>1526</v>
      </c>
      <c r="F92" s="9">
        <f>ROUND(D92*E92,0)</f>
        <v>153</v>
      </c>
      <c r="G92" s="5"/>
      <c r="H92" s="5"/>
      <c r="I92" s="5"/>
      <c r="J92" s="5"/>
      <c r="K92" s="5"/>
      <c r="L92" s="13"/>
      <c r="M92" s="13"/>
      <c r="N92" s="5"/>
      <c r="O92" s="13"/>
    </row>
    <row r="93" spans="1:15" s="47" customFormat="1" ht="15.75" x14ac:dyDescent="0.25">
      <c r="A93" s="3"/>
      <c r="B93" s="14" t="s">
        <v>25</v>
      </c>
      <c r="C93" s="3"/>
      <c r="D93" s="3">
        <f>SUM(D89:D92)</f>
        <v>1.302</v>
      </c>
      <c r="E93" s="3"/>
      <c r="F93" s="3">
        <f>SUM(F89:F92)</f>
        <v>1628</v>
      </c>
      <c r="G93" s="5">
        <f>ROUNDUP(F93*$G$2,0)</f>
        <v>13024</v>
      </c>
      <c r="H93" s="5">
        <f>ROUNDUP(F93*0.2359*$H$2,0)</f>
        <v>3073</v>
      </c>
      <c r="I93" s="5"/>
      <c r="J93" s="5">
        <f>ROUNDUP(I93*$J$2,0)</f>
        <v>0</v>
      </c>
      <c r="K93" s="5">
        <f>ROUNDUP(I93*0.2359*$K$2,0)</f>
        <v>0</v>
      </c>
      <c r="L93" s="13">
        <f>G93+J93</f>
        <v>13024</v>
      </c>
      <c r="M93" s="13">
        <f>H93+K93</f>
        <v>3073</v>
      </c>
      <c r="N93" s="13">
        <f>L93+M93</f>
        <v>16097</v>
      </c>
      <c r="O93" s="13">
        <f>SUM(N93:N93)</f>
        <v>16097</v>
      </c>
    </row>
    <row r="94" spans="1:15" ht="15.75" customHeight="1" x14ac:dyDescent="0.25">
      <c r="A94" s="121" t="s">
        <v>84</v>
      </c>
      <c r="B94" s="122"/>
      <c r="C94" s="122"/>
      <c r="D94" s="122"/>
      <c r="E94" s="122"/>
      <c r="F94" s="131"/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1</v>
      </c>
      <c r="B95" s="15" t="s">
        <v>17</v>
      </c>
      <c r="C95" s="6" t="s">
        <v>18</v>
      </c>
      <c r="D95" s="9">
        <v>1</v>
      </c>
      <c r="E95" s="9">
        <v>1781</v>
      </c>
      <c r="F95" s="6">
        <f>ROUND(D95*E95,0)</f>
        <v>1781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2</v>
      </c>
      <c r="B96" s="50" t="s">
        <v>36</v>
      </c>
      <c r="C96" s="53" t="s">
        <v>37</v>
      </c>
      <c r="D96" s="56">
        <v>0.5</v>
      </c>
      <c r="E96" s="56">
        <v>1603</v>
      </c>
      <c r="F96" s="6">
        <f t="shared" ref="F96:F102" si="11">ROUND(D96*E96,0)</f>
        <v>802</v>
      </c>
      <c r="G96" s="5"/>
      <c r="H96" s="5"/>
      <c r="I96" s="5"/>
      <c r="J96" s="5"/>
      <c r="K96" s="5"/>
      <c r="L96" s="13"/>
      <c r="M96" s="13"/>
      <c r="N96" s="97"/>
      <c r="O96" s="13"/>
    </row>
    <row r="97" spans="1:15" ht="15.75" x14ac:dyDescent="0.25">
      <c r="A97" s="6">
        <v>3</v>
      </c>
      <c r="B97" s="50" t="s">
        <v>46</v>
      </c>
      <c r="C97" s="49" t="s">
        <v>20</v>
      </c>
      <c r="D97" s="9">
        <v>7</v>
      </c>
      <c r="E97" s="6">
        <v>1526</v>
      </c>
      <c r="F97" s="6">
        <f t="shared" si="11"/>
        <v>10682</v>
      </c>
      <c r="G97" s="5"/>
      <c r="H97" s="5"/>
      <c r="I97" s="5"/>
      <c r="J97" s="5"/>
      <c r="K97" s="5"/>
      <c r="L97" s="13"/>
      <c r="M97" s="13"/>
      <c r="N97" s="97"/>
      <c r="O97" s="13"/>
    </row>
    <row r="98" spans="1:15" ht="15.75" x14ac:dyDescent="0.25">
      <c r="A98" s="6">
        <v>4</v>
      </c>
      <c r="B98" s="50" t="s">
        <v>47</v>
      </c>
      <c r="C98" s="53" t="s">
        <v>22</v>
      </c>
      <c r="D98" s="9">
        <v>1.05</v>
      </c>
      <c r="E98" s="6">
        <v>1526</v>
      </c>
      <c r="F98" s="6">
        <f t="shared" si="11"/>
        <v>1602</v>
      </c>
      <c r="G98" s="5"/>
      <c r="H98" s="5"/>
      <c r="I98" s="5"/>
      <c r="J98" s="5"/>
      <c r="K98" s="5"/>
      <c r="L98" s="13"/>
      <c r="M98" s="13"/>
      <c r="N98" s="97"/>
      <c r="O98" s="13"/>
    </row>
    <row r="99" spans="1:15" ht="15.75" x14ac:dyDescent="0.25">
      <c r="A99" s="6">
        <v>5</v>
      </c>
      <c r="B99" s="50" t="s">
        <v>30</v>
      </c>
      <c r="C99" s="53" t="s">
        <v>31</v>
      </c>
      <c r="D99" s="9">
        <v>0.75</v>
      </c>
      <c r="E99" s="6">
        <v>1526</v>
      </c>
      <c r="F99" s="6">
        <f t="shared" si="11"/>
        <v>1145</v>
      </c>
      <c r="G99" s="5"/>
      <c r="H99" s="5"/>
      <c r="I99" s="5"/>
      <c r="J99" s="5"/>
      <c r="K99" s="5"/>
      <c r="L99" s="13"/>
      <c r="M99" s="13"/>
      <c r="N99" s="97"/>
      <c r="O99" s="13"/>
    </row>
    <row r="100" spans="1:15" ht="15.75" x14ac:dyDescent="0.25">
      <c r="A100" s="6">
        <v>6</v>
      </c>
      <c r="B100" s="17" t="s">
        <v>139</v>
      </c>
      <c r="C100" s="35" t="s">
        <v>66</v>
      </c>
      <c r="D100" s="9">
        <v>0.1</v>
      </c>
      <c r="E100" s="6">
        <v>1526</v>
      </c>
      <c r="F100" s="6">
        <f t="shared" si="11"/>
        <v>153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7</v>
      </c>
      <c r="B101" s="15" t="s">
        <v>23</v>
      </c>
      <c r="C101" s="6">
        <v>235201</v>
      </c>
      <c r="D101" s="9">
        <v>0.625</v>
      </c>
      <c r="E101" s="9">
        <v>1145</v>
      </c>
      <c r="F101" s="6">
        <f t="shared" si="11"/>
        <v>716</v>
      </c>
      <c r="G101" s="5"/>
      <c r="H101" s="5"/>
      <c r="I101" s="5"/>
      <c r="J101" s="5"/>
      <c r="K101" s="5"/>
      <c r="L101" s="13"/>
      <c r="M101" s="13"/>
      <c r="N101" s="82"/>
      <c r="O101" s="13"/>
    </row>
    <row r="102" spans="1:15" ht="15.75" x14ac:dyDescent="0.25">
      <c r="A102" s="6">
        <v>8</v>
      </c>
      <c r="B102" s="7" t="s">
        <v>152</v>
      </c>
      <c r="C102" s="6" t="s">
        <v>151</v>
      </c>
      <c r="D102" s="9">
        <v>7.4999999999999997E-2</v>
      </c>
      <c r="E102" s="9">
        <v>1526</v>
      </c>
      <c r="F102" s="6">
        <f t="shared" si="11"/>
        <v>114</v>
      </c>
      <c r="G102" s="5"/>
      <c r="H102" s="5"/>
      <c r="I102" s="5"/>
      <c r="J102" s="5"/>
      <c r="K102" s="5"/>
      <c r="L102" s="13"/>
      <c r="M102" s="13"/>
      <c r="N102" s="82"/>
      <c r="O102" s="13"/>
    </row>
    <row r="103" spans="1:15" s="47" customFormat="1" ht="15.75" x14ac:dyDescent="0.25">
      <c r="A103" s="3"/>
      <c r="B103" s="14" t="s">
        <v>25</v>
      </c>
      <c r="C103" s="3"/>
      <c r="D103" s="3">
        <f>SUM(D95:D102)</f>
        <v>11.1</v>
      </c>
      <c r="E103" s="3"/>
      <c r="F103" s="3">
        <f>SUM(F95:F102)</f>
        <v>16995</v>
      </c>
      <c r="G103" s="5">
        <f>ROUNDUP(F103*$G$2,0)</f>
        <v>135960</v>
      </c>
      <c r="H103" s="5">
        <f>ROUNDUP(F103*0.2359*$H$2,0)</f>
        <v>32073</v>
      </c>
      <c r="I103" s="5">
        <v>7</v>
      </c>
      <c r="J103" s="5">
        <f>ROUNDUP(I103*$J$2,0)</f>
        <v>56</v>
      </c>
      <c r="K103" s="5">
        <f>ROUNDUP(I103*0.2359*$K$2,0)</f>
        <v>14</v>
      </c>
      <c r="L103" s="13">
        <f>G103+J103</f>
        <v>136016</v>
      </c>
      <c r="M103" s="13">
        <f>H103+K103</f>
        <v>32087</v>
      </c>
      <c r="N103" s="13">
        <f>L103+M103</f>
        <v>168103</v>
      </c>
      <c r="O103" s="13">
        <f>SUM(N103:N103)</f>
        <v>168103</v>
      </c>
    </row>
    <row r="104" spans="1:15" ht="15.75" customHeight="1" x14ac:dyDescent="0.25">
      <c r="A104" s="121" t="s">
        <v>113</v>
      </c>
      <c r="B104" s="122"/>
      <c r="C104" s="122"/>
      <c r="D104" s="122"/>
      <c r="E104" s="122"/>
      <c r="F104" s="131"/>
      <c r="G104" s="5"/>
      <c r="H104" s="5"/>
      <c r="I104" s="5"/>
      <c r="J104" s="5"/>
      <c r="K104" s="5"/>
      <c r="L104" s="13"/>
      <c r="M104" s="13"/>
      <c r="N104" s="5"/>
      <c r="O104" s="13"/>
    </row>
    <row r="105" spans="1:15" ht="15.75" x14ac:dyDescent="0.25">
      <c r="A105" s="40">
        <v>1</v>
      </c>
      <c r="B105" s="41" t="s">
        <v>7</v>
      </c>
      <c r="C105" s="42" t="s">
        <v>18</v>
      </c>
      <c r="D105" s="42">
        <v>0.93</v>
      </c>
      <c r="E105" s="42">
        <v>1680</v>
      </c>
      <c r="F105" s="49">
        <f>ROUND(D105*E105,0)</f>
        <v>1562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40">
        <v>2</v>
      </c>
      <c r="B106" s="41" t="s">
        <v>67</v>
      </c>
      <c r="C106" s="42" t="s">
        <v>68</v>
      </c>
      <c r="D106" s="42">
        <v>1.72</v>
      </c>
      <c r="E106" s="42">
        <v>1145</v>
      </c>
      <c r="F106" s="49">
        <f>ROUND(D106*E106,0)</f>
        <v>1969</v>
      </c>
      <c r="G106" s="5"/>
      <c r="H106" s="5"/>
      <c r="I106" s="5"/>
      <c r="J106" s="5"/>
      <c r="K106" s="5"/>
      <c r="L106" s="13"/>
      <c r="M106" s="13"/>
      <c r="N106" s="5"/>
      <c r="O106" s="13"/>
    </row>
    <row r="107" spans="1:15" s="47" customFormat="1" ht="15" customHeight="1" x14ac:dyDescent="0.25">
      <c r="A107" s="3"/>
      <c r="B107" s="14" t="s">
        <v>25</v>
      </c>
      <c r="C107" s="3"/>
      <c r="D107" s="3">
        <f>SUM(D105:D106)</f>
        <v>2.65</v>
      </c>
      <c r="E107" s="3"/>
      <c r="F107" s="3">
        <f>SUM(F105:F106)</f>
        <v>3531</v>
      </c>
      <c r="G107" s="5">
        <f>ROUNDUP(F107*$G$2,0)</f>
        <v>28248</v>
      </c>
      <c r="H107" s="5">
        <f>ROUNDUP(F107*0.2359*$H$2,0)</f>
        <v>6664</v>
      </c>
      <c r="I107" s="5"/>
      <c r="J107" s="5">
        <f>ROUNDUP(I107*$J$2,0)</f>
        <v>0</v>
      </c>
      <c r="K107" s="5">
        <f>ROUNDUP(I107*0.2359*$K$2,0)</f>
        <v>0</v>
      </c>
      <c r="L107" s="13">
        <f>G107+J107</f>
        <v>28248</v>
      </c>
      <c r="M107" s="13">
        <f>H107+K107</f>
        <v>6664</v>
      </c>
      <c r="N107" s="13">
        <f>L107+M107</f>
        <v>34912</v>
      </c>
      <c r="O107" s="13">
        <f>SUM(N107:N107)</f>
        <v>34912</v>
      </c>
    </row>
    <row r="108" spans="1:15" ht="15.75" x14ac:dyDescent="0.25">
      <c r="A108" s="128" t="s">
        <v>93</v>
      </c>
      <c r="B108" s="128"/>
      <c r="C108" s="128"/>
      <c r="D108" s="77"/>
      <c r="E108" s="77"/>
      <c r="F108" s="77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125" t="s">
        <v>35</v>
      </c>
      <c r="B109" s="126"/>
      <c r="C109" s="126"/>
      <c r="G109" s="5"/>
      <c r="H109" s="5"/>
      <c r="I109" s="5"/>
      <c r="J109" s="5"/>
      <c r="K109" s="5"/>
      <c r="L109" s="13"/>
      <c r="M109" s="13"/>
      <c r="N109" s="5"/>
      <c r="O109" s="13"/>
    </row>
    <row r="110" spans="1:15" ht="15.75" x14ac:dyDescent="0.25">
      <c r="A110" s="9">
        <v>1</v>
      </c>
      <c r="B110" s="17" t="s">
        <v>8</v>
      </c>
      <c r="C110" s="6" t="s">
        <v>9</v>
      </c>
      <c r="D110" s="6">
        <v>0.2</v>
      </c>
      <c r="E110" s="6">
        <v>1603</v>
      </c>
      <c r="F110" s="6">
        <f>ROUND(D110*E110,0)</f>
        <v>321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ht="15.75" x14ac:dyDescent="0.25">
      <c r="A111" s="9">
        <v>2</v>
      </c>
      <c r="B111" s="7" t="s">
        <v>153</v>
      </c>
      <c r="C111" s="6" t="s">
        <v>13</v>
      </c>
      <c r="D111" s="6">
        <v>0.6</v>
      </c>
      <c r="E111" s="6">
        <v>1526</v>
      </c>
      <c r="F111" s="6">
        <f t="shared" ref="F111:F114" si="12">ROUND(D111*E111,0)</f>
        <v>916</v>
      </c>
      <c r="G111" s="5"/>
      <c r="H111" s="5"/>
      <c r="I111" s="5"/>
      <c r="J111" s="5"/>
      <c r="K111" s="5"/>
      <c r="L111" s="13"/>
      <c r="M111" s="13"/>
      <c r="N111" s="5"/>
      <c r="O111" s="13"/>
    </row>
    <row r="112" spans="1:15" ht="15.75" x14ac:dyDescent="0.25">
      <c r="A112" s="9">
        <v>3</v>
      </c>
      <c r="B112" s="7" t="s">
        <v>154</v>
      </c>
      <c r="C112" s="6" t="s">
        <v>13</v>
      </c>
      <c r="D112" s="6">
        <v>0.5</v>
      </c>
      <c r="E112" s="6">
        <v>1374</v>
      </c>
      <c r="F112" s="6">
        <f t="shared" si="12"/>
        <v>687</v>
      </c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9">
        <v>4</v>
      </c>
      <c r="B113" s="7" t="s">
        <v>155</v>
      </c>
      <c r="C113" s="6" t="s">
        <v>13</v>
      </c>
      <c r="D113" s="6">
        <v>0.17</v>
      </c>
      <c r="E113" s="6">
        <v>1145</v>
      </c>
      <c r="F113" s="6">
        <f t="shared" si="12"/>
        <v>195</v>
      </c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9">
        <v>5</v>
      </c>
      <c r="B114" s="7" t="s">
        <v>143</v>
      </c>
      <c r="C114" s="6" t="s">
        <v>137</v>
      </c>
      <c r="D114" s="6">
        <v>0.05</v>
      </c>
      <c r="E114" s="6">
        <v>1526</v>
      </c>
      <c r="F114" s="6">
        <f t="shared" si="12"/>
        <v>76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9">
        <v>6</v>
      </c>
      <c r="B115" s="7" t="s">
        <v>152</v>
      </c>
      <c r="C115" s="6" t="s">
        <v>151</v>
      </c>
      <c r="D115" s="6">
        <v>0.1</v>
      </c>
      <c r="E115" s="6">
        <v>1526</v>
      </c>
      <c r="F115" s="9">
        <f>ROUND(D115*E115,0)</f>
        <v>153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/>
      <c r="B116" s="16" t="s">
        <v>25</v>
      </c>
      <c r="C116" s="6"/>
      <c r="D116" s="3">
        <f>SUM(D110:D115)</f>
        <v>1.62</v>
      </c>
      <c r="E116" s="3"/>
      <c r="F116" s="3">
        <f>SUM(F110:F115)</f>
        <v>2348</v>
      </c>
      <c r="G116" s="5">
        <f>ROUNDUP(F116*$G$2,0)</f>
        <v>18784</v>
      </c>
      <c r="H116" s="5">
        <f>ROUNDUP(F116*0.2359*$H$2,0)</f>
        <v>4432</v>
      </c>
      <c r="I116" s="5"/>
      <c r="J116" s="5">
        <f>ROUNDUP(I116*$J$2,0)</f>
        <v>0</v>
      </c>
      <c r="K116" s="5">
        <f>ROUNDUP(I116*0.2359*$K$2,0)</f>
        <v>0</v>
      </c>
      <c r="L116" s="13">
        <f>G116+J116</f>
        <v>18784</v>
      </c>
      <c r="M116" s="13">
        <f>H116+K116</f>
        <v>4432</v>
      </c>
      <c r="N116" s="13">
        <f>L116+M116</f>
        <v>23216</v>
      </c>
      <c r="O116" s="13">
        <f>SUM(N116:N116)</f>
        <v>23216</v>
      </c>
    </row>
    <row r="117" spans="1:15" ht="15.75" x14ac:dyDescent="0.25">
      <c r="A117" s="136" t="s">
        <v>150</v>
      </c>
      <c r="B117" s="137"/>
      <c r="C117" s="137"/>
      <c r="D117" s="137"/>
      <c r="E117" s="137"/>
      <c r="F117" s="138"/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19">
        <v>1</v>
      </c>
      <c r="B118" s="10" t="s">
        <v>28</v>
      </c>
      <c r="C118" s="6" t="s">
        <v>11</v>
      </c>
      <c r="D118" s="6">
        <v>0.4</v>
      </c>
      <c r="E118" s="6">
        <v>1603</v>
      </c>
      <c r="F118" s="6">
        <f t="shared" ref="F118:F123" si="13">ROUND(D118*E118,0)</f>
        <v>641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19">
        <v>2</v>
      </c>
      <c r="B119" s="17" t="s">
        <v>19</v>
      </c>
      <c r="C119" s="19" t="s">
        <v>20</v>
      </c>
      <c r="D119" s="6">
        <v>4.05</v>
      </c>
      <c r="E119" s="6">
        <v>1526</v>
      </c>
      <c r="F119" s="6">
        <f t="shared" si="13"/>
        <v>6180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19">
        <v>3</v>
      </c>
      <c r="B120" s="17" t="s">
        <v>21</v>
      </c>
      <c r="C120" s="19" t="s">
        <v>22</v>
      </c>
      <c r="D120" s="6">
        <v>0.45</v>
      </c>
      <c r="E120" s="6">
        <v>1526</v>
      </c>
      <c r="F120" s="6">
        <f t="shared" si="13"/>
        <v>687</v>
      </c>
      <c r="G120" s="5"/>
      <c r="H120" s="5"/>
      <c r="I120" s="5"/>
      <c r="J120" s="5"/>
      <c r="K120" s="5"/>
      <c r="L120" s="13"/>
      <c r="M120" s="13"/>
      <c r="N120" s="5"/>
      <c r="O120" s="13"/>
    </row>
    <row r="121" spans="1:15" ht="15.75" x14ac:dyDescent="0.25">
      <c r="A121" s="19">
        <v>4</v>
      </c>
      <c r="B121" s="17" t="s">
        <v>30</v>
      </c>
      <c r="C121" s="19" t="s">
        <v>31</v>
      </c>
      <c r="D121" s="6">
        <v>0.375</v>
      </c>
      <c r="E121" s="6">
        <v>1526</v>
      </c>
      <c r="F121" s="6">
        <f t="shared" si="13"/>
        <v>572</v>
      </c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5</v>
      </c>
      <c r="B122" s="17" t="s">
        <v>23</v>
      </c>
      <c r="C122" s="19" t="s">
        <v>24</v>
      </c>
      <c r="D122" s="6">
        <v>0.20100000000000001</v>
      </c>
      <c r="E122" s="6">
        <v>1145</v>
      </c>
      <c r="F122" s="6">
        <f t="shared" si="13"/>
        <v>230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6</v>
      </c>
      <c r="B123" s="7" t="s">
        <v>152</v>
      </c>
      <c r="C123" s="6" t="s">
        <v>151</v>
      </c>
      <c r="D123" s="6">
        <v>0.05</v>
      </c>
      <c r="E123" s="6">
        <v>1526</v>
      </c>
      <c r="F123" s="6">
        <f t="shared" si="13"/>
        <v>76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20"/>
      <c r="B124" s="21" t="s">
        <v>16</v>
      </c>
      <c r="C124" s="6"/>
      <c r="D124" s="22">
        <f>SUM(D118:D123)</f>
        <v>5.5259999999999998</v>
      </c>
      <c r="E124" s="22"/>
      <c r="F124" s="22">
        <f>SUM(F118:F123)</f>
        <v>8386</v>
      </c>
      <c r="G124" s="5">
        <f>ROUNDUP(F124*$G$2,0)</f>
        <v>67088</v>
      </c>
      <c r="H124" s="5">
        <f>ROUNDUP(F124*0.2359*$H$2,0)</f>
        <v>15827</v>
      </c>
      <c r="I124" s="5">
        <v>81.900000000000006</v>
      </c>
      <c r="J124" s="5">
        <f>ROUNDUP(I124*$J$2,0)</f>
        <v>656</v>
      </c>
      <c r="K124" s="5">
        <f>ROUNDUP(I124*0.2359*$K$2,0)</f>
        <v>155</v>
      </c>
      <c r="L124" s="13">
        <f>G124+J124</f>
        <v>67744</v>
      </c>
      <c r="M124" s="13">
        <f>H124+K124</f>
        <v>15982</v>
      </c>
      <c r="N124" s="13">
        <f>L124+M124</f>
        <v>83726</v>
      </c>
      <c r="O124" s="13">
        <f>SUM(N124:N124)</f>
        <v>83726</v>
      </c>
    </row>
    <row r="125" spans="1:15" ht="15.75" x14ac:dyDescent="0.25">
      <c r="A125" s="128" t="s">
        <v>95</v>
      </c>
      <c r="B125" s="128"/>
      <c r="C125" s="128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N125" s="5"/>
      <c r="O125" s="13"/>
    </row>
    <row r="126" spans="1:15" ht="18.75" customHeight="1" x14ac:dyDescent="0.25">
      <c r="A126" s="142" t="s">
        <v>85</v>
      </c>
      <c r="B126" s="142"/>
      <c r="C126" s="142"/>
      <c r="D126" s="142"/>
      <c r="E126" s="142"/>
      <c r="F126" s="142"/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8.75" customHeight="1" x14ac:dyDescent="0.25">
      <c r="A127" s="19">
        <v>1</v>
      </c>
      <c r="B127" s="18" t="s">
        <v>10</v>
      </c>
      <c r="C127" s="6" t="s">
        <v>11</v>
      </c>
      <c r="D127" s="109">
        <v>5.0999999999999997E-2</v>
      </c>
      <c r="E127" s="109">
        <v>1603</v>
      </c>
      <c r="F127" s="6">
        <f t="shared" ref="F127:F132" si="14">ROUND(E127*D127,0)</f>
        <v>82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8.75" customHeight="1" x14ac:dyDescent="0.25">
      <c r="A128" s="19">
        <v>2</v>
      </c>
      <c r="B128" s="7" t="s">
        <v>153</v>
      </c>
      <c r="C128" s="6" t="s">
        <v>13</v>
      </c>
      <c r="D128" s="6">
        <v>1</v>
      </c>
      <c r="E128" s="6">
        <v>1526</v>
      </c>
      <c r="F128" s="6">
        <f t="shared" ref="F128:F129" si="15">ROUND(D128*E128,0)</f>
        <v>1526</v>
      </c>
      <c r="G128" s="5"/>
      <c r="H128" s="5"/>
      <c r="I128" s="5"/>
      <c r="J128" s="5"/>
      <c r="K128" s="5"/>
      <c r="L128" s="13"/>
      <c r="M128" s="13"/>
      <c r="N128" s="5"/>
      <c r="O128" s="13"/>
    </row>
    <row r="129" spans="1:15" ht="18.75" customHeight="1" x14ac:dyDescent="0.25">
      <c r="A129" s="19">
        <v>3</v>
      </c>
      <c r="B129" s="7" t="s">
        <v>154</v>
      </c>
      <c r="C129" s="6" t="s">
        <v>13</v>
      </c>
      <c r="D129" s="6">
        <v>1</v>
      </c>
      <c r="E129" s="6">
        <v>1374</v>
      </c>
      <c r="F129" s="6">
        <f t="shared" si="15"/>
        <v>1374</v>
      </c>
      <c r="G129" s="5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9">
        <v>4</v>
      </c>
      <c r="B130" s="15" t="s">
        <v>143</v>
      </c>
      <c r="C130" s="6" t="s">
        <v>137</v>
      </c>
      <c r="D130" s="6">
        <v>0.12</v>
      </c>
      <c r="E130" s="6">
        <v>1526</v>
      </c>
      <c r="F130" s="6">
        <f t="shared" si="14"/>
        <v>183</v>
      </c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5</v>
      </c>
      <c r="B131" s="23" t="s">
        <v>42</v>
      </c>
      <c r="C131" s="6" t="s">
        <v>43</v>
      </c>
      <c r="D131" s="6">
        <v>1</v>
      </c>
      <c r="E131" s="6">
        <v>1145</v>
      </c>
      <c r="F131" s="6">
        <f t="shared" si="14"/>
        <v>1145</v>
      </c>
      <c r="G131" s="5"/>
      <c r="H131" s="5"/>
      <c r="I131" s="5"/>
      <c r="J131" s="5"/>
      <c r="K131" s="5"/>
      <c r="L131" s="5"/>
      <c r="M131" s="5"/>
      <c r="N131" s="5"/>
      <c r="O131" s="13"/>
    </row>
    <row r="132" spans="1:15" ht="15.75" x14ac:dyDescent="0.25">
      <c r="A132" s="19">
        <v>6</v>
      </c>
      <c r="B132" s="7" t="s">
        <v>152</v>
      </c>
      <c r="C132" s="6" t="s">
        <v>151</v>
      </c>
      <c r="D132" s="6">
        <v>0.1</v>
      </c>
      <c r="E132" s="6">
        <v>1526</v>
      </c>
      <c r="F132" s="6">
        <f t="shared" si="14"/>
        <v>153</v>
      </c>
      <c r="G132" s="5"/>
      <c r="H132" s="5"/>
      <c r="I132" s="5"/>
      <c r="J132" s="5"/>
      <c r="K132" s="5"/>
      <c r="L132" s="5"/>
      <c r="M132" s="5"/>
      <c r="N132" s="5"/>
      <c r="O132" s="13"/>
    </row>
    <row r="133" spans="1:15" ht="15.75" x14ac:dyDescent="0.25">
      <c r="A133" s="17"/>
      <c r="B133" s="16" t="s">
        <v>25</v>
      </c>
      <c r="C133" s="3"/>
      <c r="D133" s="3">
        <f>SUM(D127:D132)</f>
        <v>3.2710000000000004</v>
      </c>
      <c r="E133" s="3"/>
      <c r="F133" s="3">
        <f>SUM(F127:F132)</f>
        <v>4463</v>
      </c>
      <c r="G133" s="5">
        <f>ROUNDUP(F133*$G$2,0)</f>
        <v>35704</v>
      </c>
      <c r="H133" s="5">
        <f>ROUNDUP(F133*0.2359*$H$2,0)</f>
        <v>8423</v>
      </c>
      <c r="I133" s="5"/>
      <c r="J133" s="5">
        <f>ROUNDUP(I133*$J$2,0)</f>
        <v>0</v>
      </c>
      <c r="K133" s="5">
        <f>ROUNDUP(I133*0.2359*$K$2,0)</f>
        <v>0</v>
      </c>
      <c r="L133" s="13">
        <f>G133+J133</f>
        <v>35704</v>
      </c>
      <c r="M133" s="13">
        <f>H133+K133</f>
        <v>8423</v>
      </c>
      <c r="N133" s="13">
        <f>L133+M133</f>
        <v>44127</v>
      </c>
      <c r="O133" s="13">
        <f>SUM(N133:N133)</f>
        <v>44127</v>
      </c>
    </row>
    <row r="134" spans="1:15" ht="19.5" customHeight="1" x14ac:dyDescent="0.25">
      <c r="A134" s="132" t="s">
        <v>86</v>
      </c>
      <c r="B134" s="133"/>
      <c r="C134" s="133"/>
      <c r="D134" s="133"/>
      <c r="E134" s="133"/>
      <c r="F134" s="134"/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6">
        <v>1</v>
      </c>
      <c r="B135" s="15" t="s">
        <v>17</v>
      </c>
      <c r="C135" s="58">
        <v>134508</v>
      </c>
      <c r="D135" s="6">
        <v>1</v>
      </c>
      <c r="E135" s="6">
        <v>1680</v>
      </c>
      <c r="F135" s="6">
        <f>ROUND(E135*D135,0)</f>
        <v>1680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6">
        <v>2</v>
      </c>
      <c r="B136" s="50" t="s">
        <v>36</v>
      </c>
      <c r="C136" s="53" t="s">
        <v>37</v>
      </c>
      <c r="D136" s="56">
        <v>0.3</v>
      </c>
      <c r="E136" s="56">
        <v>1603</v>
      </c>
      <c r="F136" s="6">
        <f t="shared" ref="F136:F142" si="16">ROUND(E136*D136,0)</f>
        <v>481</v>
      </c>
      <c r="G136" s="5"/>
      <c r="H136" s="5"/>
      <c r="I136" s="5"/>
      <c r="J136" s="5"/>
      <c r="K136" s="5"/>
      <c r="L136" s="13"/>
      <c r="M136" s="13"/>
      <c r="N136" s="5"/>
      <c r="O136" s="13"/>
    </row>
    <row r="137" spans="1:15" ht="15.75" x14ac:dyDescent="0.25">
      <c r="A137" s="6">
        <v>3</v>
      </c>
      <c r="B137" s="15" t="s">
        <v>46</v>
      </c>
      <c r="C137" s="58">
        <v>234201</v>
      </c>
      <c r="D137" s="6">
        <v>4.3</v>
      </c>
      <c r="E137" s="6">
        <v>1526</v>
      </c>
      <c r="F137" s="6">
        <f t="shared" si="16"/>
        <v>6562</v>
      </c>
      <c r="G137" s="5"/>
      <c r="H137" s="5"/>
      <c r="I137" s="5"/>
      <c r="J137" s="5"/>
      <c r="K137" s="5"/>
      <c r="L137" s="13"/>
      <c r="M137" s="13"/>
      <c r="N137" s="82"/>
      <c r="O137" s="13"/>
    </row>
    <row r="138" spans="1:15" ht="15.75" x14ac:dyDescent="0.25">
      <c r="A138" s="6">
        <v>4</v>
      </c>
      <c r="B138" s="15" t="s">
        <v>47</v>
      </c>
      <c r="C138" s="58">
        <v>234202</v>
      </c>
      <c r="D138" s="6">
        <v>0.6</v>
      </c>
      <c r="E138" s="6">
        <v>1526</v>
      </c>
      <c r="F138" s="6">
        <f t="shared" si="16"/>
        <v>916</v>
      </c>
      <c r="G138" s="5"/>
      <c r="H138" s="5"/>
      <c r="I138" s="5"/>
      <c r="J138" s="5"/>
      <c r="K138" s="5"/>
      <c r="L138" s="13"/>
      <c r="M138" s="13"/>
      <c r="N138" s="97"/>
      <c r="O138" s="13"/>
    </row>
    <row r="139" spans="1:15" ht="15.75" x14ac:dyDescent="0.25">
      <c r="A139" s="6">
        <v>5</v>
      </c>
      <c r="B139" s="15" t="s">
        <v>30</v>
      </c>
      <c r="C139" s="58">
        <v>234203</v>
      </c>
      <c r="D139" s="6">
        <v>0.5</v>
      </c>
      <c r="E139" s="6">
        <v>1526</v>
      </c>
      <c r="F139" s="6">
        <f t="shared" si="16"/>
        <v>763</v>
      </c>
      <c r="G139" s="5"/>
      <c r="H139" s="5"/>
      <c r="I139" s="5"/>
      <c r="J139" s="5"/>
      <c r="K139" s="5"/>
      <c r="L139" s="13"/>
      <c r="M139" s="13"/>
      <c r="N139" s="97"/>
      <c r="O139" s="13"/>
    </row>
    <row r="140" spans="1:15" ht="15.75" x14ac:dyDescent="0.25">
      <c r="A140" s="6">
        <v>6</v>
      </c>
      <c r="B140" s="17" t="s">
        <v>139</v>
      </c>
      <c r="C140" s="35" t="s">
        <v>66</v>
      </c>
      <c r="D140" s="6">
        <v>0.25</v>
      </c>
      <c r="E140" s="6">
        <v>1526</v>
      </c>
      <c r="F140" s="6">
        <f t="shared" si="16"/>
        <v>382</v>
      </c>
      <c r="G140" s="5"/>
      <c r="H140" s="5"/>
      <c r="I140" s="5"/>
      <c r="J140" s="5"/>
      <c r="K140" s="5"/>
      <c r="L140" s="13"/>
      <c r="M140" s="13"/>
      <c r="N140" s="97"/>
      <c r="O140" s="13"/>
    </row>
    <row r="141" spans="1:15" ht="15.75" x14ac:dyDescent="0.25">
      <c r="A141" s="6">
        <v>7</v>
      </c>
      <c r="B141" s="15" t="s">
        <v>23</v>
      </c>
      <c r="C141" s="6">
        <v>235201</v>
      </c>
      <c r="D141" s="6">
        <v>0.20899999999999999</v>
      </c>
      <c r="E141" s="6">
        <v>1145</v>
      </c>
      <c r="F141" s="6">
        <f t="shared" si="16"/>
        <v>239</v>
      </c>
      <c r="G141" s="5"/>
      <c r="H141" s="5"/>
      <c r="I141" s="5"/>
      <c r="J141" s="5"/>
      <c r="K141" s="5"/>
      <c r="L141" s="13"/>
      <c r="M141" s="13"/>
      <c r="N141" s="97"/>
      <c r="O141" s="13"/>
    </row>
    <row r="142" spans="1:15" ht="15.75" x14ac:dyDescent="0.25">
      <c r="A142" s="6">
        <v>8</v>
      </c>
      <c r="B142" s="7" t="s">
        <v>152</v>
      </c>
      <c r="C142" s="6" t="s">
        <v>151</v>
      </c>
      <c r="D142" s="6">
        <v>7.4999999999999997E-2</v>
      </c>
      <c r="E142" s="6">
        <v>1526</v>
      </c>
      <c r="F142" s="6">
        <f t="shared" si="16"/>
        <v>114</v>
      </c>
      <c r="G142" s="5"/>
      <c r="H142" s="5"/>
      <c r="I142" s="5"/>
      <c r="J142" s="5"/>
      <c r="K142" s="5"/>
      <c r="L142" s="13"/>
      <c r="M142" s="13"/>
      <c r="N142" s="97"/>
      <c r="O142" s="13"/>
    </row>
    <row r="143" spans="1:15" ht="15.75" x14ac:dyDescent="0.25">
      <c r="A143" s="17"/>
      <c r="B143" s="16" t="s">
        <v>25</v>
      </c>
      <c r="C143" s="3"/>
      <c r="D143" s="3">
        <f>SUM(D135:D142)</f>
        <v>7.2339999999999991</v>
      </c>
      <c r="E143" s="3"/>
      <c r="F143" s="3">
        <f>SUM(F135:F142)</f>
        <v>11137</v>
      </c>
      <c r="G143" s="5">
        <f>ROUNDUP(F143*$G$2,0)</f>
        <v>89096</v>
      </c>
      <c r="H143" s="5">
        <f>ROUNDUP(F143*0.2359*$H$2,0)</f>
        <v>21018</v>
      </c>
      <c r="I143" s="5">
        <v>0</v>
      </c>
      <c r="J143" s="5">
        <f>ROUNDUP(I143*$J$2,0)</f>
        <v>0</v>
      </c>
      <c r="K143" s="5">
        <f>ROUNDUP(I143*0.2359*$K$2,0)</f>
        <v>0</v>
      </c>
      <c r="L143" s="13">
        <f>G143+J143</f>
        <v>89096</v>
      </c>
      <c r="M143" s="13">
        <f>H143+K143</f>
        <v>21018</v>
      </c>
      <c r="N143" s="13">
        <f>L143+M143</f>
        <v>110114</v>
      </c>
      <c r="O143" s="13">
        <f>SUM(N143:N143)</f>
        <v>110114</v>
      </c>
    </row>
    <row r="144" spans="1:15" ht="18" customHeight="1" x14ac:dyDescent="0.25">
      <c r="A144" s="143" t="s">
        <v>87</v>
      </c>
      <c r="B144" s="144"/>
      <c r="C144" s="144"/>
      <c r="D144" s="144"/>
      <c r="E144" s="144"/>
      <c r="F144" s="145"/>
      <c r="G144" s="5"/>
      <c r="H144" s="5"/>
      <c r="I144" s="5"/>
      <c r="J144" s="5"/>
      <c r="K144" s="5"/>
      <c r="L144" s="13"/>
      <c r="M144" s="13"/>
      <c r="N144" s="5"/>
      <c r="O144" s="13"/>
    </row>
    <row r="145" spans="1:16" ht="15.75" x14ac:dyDescent="0.25">
      <c r="A145" s="6">
        <v>1</v>
      </c>
      <c r="B145" s="15" t="s">
        <v>7</v>
      </c>
      <c r="C145" s="58">
        <v>134508</v>
      </c>
      <c r="D145" s="6">
        <v>0.93</v>
      </c>
      <c r="E145" s="6">
        <v>1680</v>
      </c>
      <c r="F145" s="6">
        <f>ROUND(E145*D145,0)</f>
        <v>1562</v>
      </c>
      <c r="G145" s="5">
        <f>-118*10</f>
        <v>-1180</v>
      </c>
      <c r="H145" s="5">
        <f>ROUNDUP(-118*0.2359*10,0)</f>
        <v>-279</v>
      </c>
      <c r="I145" s="5"/>
      <c r="J145" s="5"/>
      <c r="K145" s="5"/>
      <c r="L145" s="116">
        <f>G145+J145</f>
        <v>-1180</v>
      </c>
      <c r="M145" s="116">
        <f>H145+K145</f>
        <v>-279</v>
      </c>
      <c r="N145" s="116">
        <f>L145+M145</f>
        <v>-1459</v>
      </c>
      <c r="O145" s="13"/>
      <c r="P145" t="s">
        <v>161</v>
      </c>
    </row>
    <row r="146" spans="1:16" ht="15.75" x14ac:dyDescent="0.25">
      <c r="A146" s="6">
        <v>2</v>
      </c>
      <c r="B146" s="15" t="s">
        <v>67</v>
      </c>
      <c r="C146" s="58">
        <v>232002</v>
      </c>
      <c r="D146" s="6">
        <v>1.52</v>
      </c>
      <c r="E146" s="6">
        <v>1145</v>
      </c>
      <c r="F146" s="6">
        <f>ROUND(E146*D146,0)</f>
        <v>1740</v>
      </c>
      <c r="G146" s="5"/>
      <c r="H146" s="5"/>
      <c r="I146" s="5"/>
      <c r="J146" s="5"/>
      <c r="K146" s="5"/>
      <c r="L146" s="13"/>
      <c r="M146" s="13"/>
      <c r="N146" s="5"/>
      <c r="O146" s="13"/>
    </row>
    <row r="147" spans="1:16" ht="15.75" x14ac:dyDescent="0.25">
      <c r="A147" s="17"/>
      <c r="B147" s="16" t="s">
        <v>25</v>
      </c>
      <c r="C147" s="3"/>
      <c r="D147" s="3">
        <f>SUM(D145:D146)</f>
        <v>2.4500000000000002</v>
      </c>
      <c r="E147" s="3"/>
      <c r="F147" s="3">
        <f>SUM(F145:F146)</f>
        <v>3302</v>
      </c>
      <c r="G147" s="114">
        <f>ROUNDUP(F147*$G$2,0)</f>
        <v>26416</v>
      </c>
      <c r="H147" s="114">
        <f>ROUNDUP(F147*0.2359*$H$2,0)</f>
        <v>6232</v>
      </c>
      <c r="I147" s="114"/>
      <c r="J147" s="114">
        <f>ROUNDUP(I147*$J$2,0)</f>
        <v>0</v>
      </c>
      <c r="K147" s="114">
        <f>ROUNDUP(I147*0.2359*$K$2,0)</f>
        <v>0</v>
      </c>
      <c r="L147" s="115">
        <f>G147+J147</f>
        <v>26416</v>
      </c>
      <c r="M147" s="115">
        <f>H147+K147</f>
        <v>6232</v>
      </c>
      <c r="N147" s="115">
        <f>L147+M147</f>
        <v>32648</v>
      </c>
      <c r="O147" s="13">
        <f>SUM(N147:N147)</f>
        <v>32648</v>
      </c>
    </row>
    <row r="148" spans="1:16" ht="15.75" x14ac:dyDescent="0.25">
      <c r="A148" s="128" t="s">
        <v>96</v>
      </c>
      <c r="B148" s="128"/>
      <c r="C148" s="128"/>
      <c r="D148" s="77"/>
      <c r="E148" s="77"/>
      <c r="F148" s="77"/>
      <c r="G148" s="61"/>
      <c r="H148" s="5"/>
      <c r="I148" s="5"/>
      <c r="J148" s="5"/>
      <c r="K148" s="5"/>
      <c r="L148" s="13"/>
      <c r="M148" s="13"/>
      <c r="N148" s="5"/>
      <c r="O148" s="13"/>
    </row>
    <row r="149" spans="1:16" ht="15.75" x14ac:dyDescent="0.25">
      <c r="A149" s="125" t="s">
        <v>138</v>
      </c>
      <c r="B149" s="126"/>
      <c r="C149" s="126"/>
      <c r="G149" s="5"/>
      <c r="H149" s="5"/>
      <c r="I149" s="5"/>
      <c r="J149" s="5"/>
      <c r="K149" s="5"/>
      <c r="L149" s="13"/>
      <c r="M149" s="13"/>
      <c r="N149" s="5"/>
      <c r="O149" s="13"/>
    </row>
    <row r="150" spans="1:16" ht="31.5" x14ac:dyDescent="0.25">
      <c r="A150" s="6">
        <v>1</v>
      </c>
      <c r="B150" s="117" t="s">
        <v>162</v>
      </c>
      <c r="C150" s="88" t="s">
        <v>43</v>
      </c>
      <c r="D150" s="88">
        <v>0.6</v>
      </c>
      <c r="E150" s="88">
        <v>1145</v>
      </c>
      <c r="F150" s="88">
        <f t="shared" ref="F150:F154" si="17">ROUND(D150*E150,0)</f>
        <v>687</v>
      </c>
      <c r="G150" s="5"/>
      <c r="H150" s="5"/>
      <c r="I150" s="5"/>
      <c r="J150" s="5"/>
      <c r="K150" s="5"/>
      <c r="L150" s="13"/>
      <c r="M150" s="13"/>
      <c r="N150" s="5"/>
      <c r="O150" s="13"/>
    </row>
    <row r="151" spans="1:16" ht="15.75" x14ac:dyDescent="0.25">
      <c r="A151" s="6">
        <v>2</v>
      </c>
      <c r="B151" s="7" t="s">
        <v>153</v>
      </c>
      <c r="C151" s="6" t="s">
        <v>13</v>
      </c>
      <c r="D151" s="6">
        <v>0.5</v>
      </c>
      <c r="E151" s="6">
        <v>1526</v>
      </c>
      <c r="F151" s="6">
        <f t="shared" si="17"/>
        <v>763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6" ht="15.75" x14ac:dyDescent="0.25">
      <c r="A152" s="6">
        <v>3</v>
      </c>
      <c r="B152" s="7" t="s">
        <v>143</v>
      </c>
      <c r="C152" s="6" t="s">
        <v>137</v>
      </c>
      <c r="D152" s="6">
        <v>0.06</v>
      </c>
      <c r="E152" s="6">
        <v>1526</v>
      </c>
      <c r="F152" s="6">
        <f t="shared" si="17"/>
        <v>92</v>
      </c>
      <c r="G152" s="5"/>
      <c r="H152" s="5"/>
      <c r="I152" s="5"/>
      <c r="J152" s="5"/>
      <c r="K152" s="5"/>
      <c r="L152" s="13"/>
      <c r="M152" s="13"/>
      <c r="N152" s="5"/>
      <c r="O152" s="13"/>
    </row>
    <row r="153" spans="1:16" ht="31.5" x14ac:dyDescent="0.25">
      <c r="A153" s="6">
        <v>4</v>
      </c>
      <c r="B153" s="118" t="s">
        <v>163</v>
      </c>
      <c r="C153" s="88" t="s">
        <v>45</v>
      </c>
      <c r="D153" s="88">
        <v>0.4</v>
      </c>
      <c r="E153" s="88">
        <v>1526</v>
      </c>
      <c r="F153" s="88">
        <f t="shared" si="17"/>
        <v>610</v>
      </c>
      <c r="G153" s="5"/>
      <c r="H153" s="5"/>
      <c r="I153" s="5"/>
      <c r="J153" s="5"/>
      <c r="K153" s="5"/>
      <c r="L153" s="13"/>
      <c r="M153" s="13"/>
      <c r="N153" s="5"/>
      <c r="O153" s="13"/>
    </row>
    <row r="154" spans="1:16" ht="15.75" x14ac:dyDescent="0.25">
      <c r="A154" s="6">
        <v>5</v>
      </c>
      <c r="B154" s="7" t="s">
        <v>152</v>
      </c>
      <c r="C154" s="6" t="s">
        <v>151</v>
      </c>
      <c r="D154" s="6">
        <v>0.1</v>
      </c>
      <c r="E154" s="6">
        <v>1526</v>
      </c>
      <c r="F154" s="6">
        <f t="shared" si="17"/>
        <v>153</v>
      </c>
      <c r="G154" s="5"/>
      <c r="H154" s="5"/>
      <c r="I154" s="5"/>
      <c r="J154" s="5"/>
      <c r="K154" s="5"/>
      <c r="L154" s="13"/>
      <c r="M154" s="13"/>
      <c r="N154" s="5"/>
      <c r="O154" s="13"/>
    </row>
    <row r="155" spans="1:16" ht="15.75" x14ac:dyDescent="0.25">
      <c r="A155" s="3"/>
      <c r="B155" s="21" t="s">
        <v>25</v>
      </c>
      <c r="C155" s="3"/>
      <c r="D155" s="3">
        <f>SUM(D150:D154)</f>
        <v>1.6600000000000001</v>
      </c>
      <c r="E155" s="3"/>
      <c r="F155" s="3">
        <f>SUM(F150:F154)</f>
        <v>2305</v>
      </c>
      <c r="G155" s="5">
        <f>ROUNDUP(F155*$G$2,0)</f>
        <v>18440</v>
      </c>
      <c r="H155" s="5">
        <f>ROUNDUP(F155*0.2359*$H$2,0)</f>
        <v>4350</v>
      </c>
      <c r="I155" s="5"/>
      <c r="J155" s="5">
        <f>ROUNDUP(I155*$J$2,0)</f>
        <v>0</v>
      </c>
      <c r="K155" s="5">
        <f>ROUNDUP(I155*0.2359*$K$2,0)</f>
        <v>0</v>
      </c>
      <c r="L155" s="13">
        <f>G155+J155</f>
        <v>18440</v>
      </c>
      <c r="M155" s="13">
        <f>H155+K155</f>
        <v>4350</v>
      </c>
      <c r="N155" s="13">
        <f>L155+M155</f>
        <v>22790</v>
      </c>
      <c r="O155" s="13">
        <f>SUM(N155:N155)</f>
        <v>22790</v>
      </c>
    </row>
    <row r="156" spans="1:16" ht="15.75" customHeight="1" x14ac:dyDescent="0.25">
      <c r="A156" s="121" t="s">
        <v>111</v>
      </c>
      <c r="B156" s="122"/>
      <c r="C156" s="122"/>
      <c r="D156" s="122"/>
      <c r="E156" s="122"/>
      <c r="F156" s="131"/>
      <c r="G156" s="5"/>
      <c r="H156" s="5"/>
      <c r="I156" s="5"/>
      <c r="J156" s="5"/>
      <c r="K156" s="5"/>
      <c r="L156" s="13"/>
      <c r="M156" s="13"/>
      <c r="N156" s="5"/>
      <c r="O156" s="13"/>
    </row>
    <row r="157" spans="1:16" ht="15.75" x14ac:dyDescent="0.25">
      <c r="A157" s="6">
        <v>1</v>
      </c>
      <c r="B157" s="15" t="s">
        <v>17</v>
      </c>
      <c r="C157" s="6" t="s">
        <v>18</v>
      </c>
      <c r="D157" s="6">
        <v>1</v>
      </c>
      <c r="E157" s="6">
        <v>1680</v>
      </c>
      <c r="F157" s="6">
        <f>ROUND(D157*E157,0)</f>
        <v>1680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6" ht="15.75" x14ac:dyDescent="0.25">
      <c r="A158" s="6">
        <v>2</v>
      </c>
      <c r="B158" s="15" t="s">
        <v>46</v>
      </c>
      <c r="C158" s="6" t="s">
        <v>20</v>
      </c>
      <c r="D158" s="6">
        <v>2.75</v>
      </c>
      <c r="E158" s="6">
        <v>1526</v>
      </c>
      <c r="F158" s="6">
        <f t="shared" ref="F158:F163" si="18">ROUND(D158*E158,0)</f>
        <v>4197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6" ht="15.75" x14ac:dyDescent="0.25">
      <c r="A159" s="6">
        <v>3</v>
      </c>
      <c r="B159" s="15" t="s">
        <v>47</v>
      </c>
      <c r="C159" s="6" t="s">
        <v>22</v>
      </c>
      <c r="D159" s="6">
        <v>0.45</v>
      </c>
      <c r="E159" s="6">
        <v>1526</v>
      </c>
      <c r="F159" s="6">
        <f t="shared" si="18"/>
        <v>687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6" ht="15.75" x14ac:dyDescent="0.25">
      <c r="A160" s="6">
        <v>4</v>
      </c>
      <c r="B160" s="15" t="s">
        <v>30</v>
      </c>
      <c r="C160" s="58">
        <v>234203</v>
      </c>
      <c r="D160" s="6">
        <v>0.375</v>
      </c>
      <c r="E160" s="6">
        <v>1526</v>
      </c>
      <c r="F160" s="6">
        <f t="shared" si="18"/>
        <v>572</v>
      </c>
      <c r="G160" s="5"/>
      <c r="H160" s="5"/>
      <c r="I160" s="5"/>
      <c r="J160" s="5"/>
      <c r="K160" s="5"/>
      <c r="L160" s="13"/>
      <c r="M160" s="13"/>
      <c r="N160" s="5"/>
      <c r="O160" s="13"/>
    </row>
    <row r="161" spans="1:15" ht="15.75" x14ac:dyDescent="0.25">
      <c r="A161" s="6">
        <v>5</v>
      </c>
      <c r="B161" s="15" t="s">
        <v>23</v>
      </c>
      <c r="C161" s="6">
        <v>235201</v>
      </c>
      <c r="D161" s="6">
        <v>0.25</v>
      </c>
      <c r="E161" s="6">
        <v>1145</v>
      </c>
      <c r="F161" s="6">
        <f t="shared" si="18"/>
        <v>286</v>
      </c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6</v>
      </c>
      <c r="B162" s="17" t="s">
        <v>139</v>
      </c>
      <c r="C162" s="35" t="s">
        <v>66</v>
      </c>
      <c r="D162" s="6">
        <v>0.2</v>
      </c>
      <c r="E162" s="6">
        <v>1526</v>
      </c>
      <c r="F162" s="26">
        <f t="shared" si="18"/>
        <v>305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7</v>
      </c>
      <c r="B163" s="7" t="s">
        <v>152</v>
      </c>
      <c r="C163" s="6" t="s">
        <v>151</v>
      </c>
      <c r="D163" s="6">
        <v>0.05</v>
      </c>
      <c r="E163" s="6">
        <v>1526</v>
      </c>
      <c r="F163" s="6">
        <f t="shared" si="18"/>
        <v>76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/>
      <c r="B164" s="21" t="s">
        <v>25</v>
      </c>
      <c r="C164" s="6"/>
      <c r="D164" s="3">
        <f>SUM(D157:D163)</f>
        <v>5.0750000000000002</v>
      </c>
      <c r="E164" s="6"/>
      <c r="F164" s="3">
        <f>SUM(F157:F163)</f>
        <v>7803</v>
      </c>
      <c r="G164" s="5">
        <f>ROUNDUP(F164*$G$2,0)</f>
        <v>62424</v>
      </c>
      <c r="H164" s="5">
        <f>ROUNDUP(F164*0.2359*$H$2,0)</f>
        <v>14726</v>
      </c>
      <c r="I164" s="5">
        <v>12.6</v>
      </c>
      <c r="J164" s="5">
        <f>ROUNDUP(I164*$J$2,0)</f>
        <v>101</v>
      </c>
      <c r="K164" s="5">
        <f>ROUNDUP(I164*0.2359*$K$2,0)</f>
        <v>24</v>
      </c>
      <c r="L164" s="13">
        <f>G164+J164</f>
        <v>62525</v>
      </c>
      <c r="M164" s="13">
        <f>H164+K164</f>
        <v>14750</v>
      </c>
      <c r="N164" s="13">
        <f>L164+M164</f>
        <v>77275</v>
      </c>
      <c r="O164" s="13">
        <f>SUM(N164:N164)</f>
        <v>77275</v>
      </c>
    </row>
    <row r="165" spans="1:15" ht="15.75" x14ac:dyDescent="0.25">
      <c r="A165" s="128" t="s">
        <v>97</v>
      </c>
      <c r="B165" s="128"/>
      <c r="C165" s="128"/>
      <c r="D165" s="77"/>
      <c r="E165" s="77"/>
      <c r="F165" s="77"/>
      <c r="G165" s="61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125" t="s">
        <v>48</v>
      </c>
      <c r="B166" s="126"/>
      <c r="C166" s="126"/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26">
        <v>1</v>
      </c>
      <c r="B167" s="24" t="s">
        <v>10</v>
      </c>
      <c r="C167" s="6" t="s">
        <v>11</v>
      </c>
      <c r="D167" s="26">
        <v>4.2000000000000003E-2</v>
      </c>
      <c r="E167" s="26">
        <v>1603</v>
      </c>
      <c r="F167" s="6">
        <f t="shared" ref="F167:F169" si="19">ROUND(D167*E167,0)</f>
        <v>67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26">
        <v>2</v>
      </c>
      <c r="B168" s="7" t="s">
        <v>143</v>
      </c>
      <c r="C168" s="6" t="s">
        <v>137</v>
      </c>
      <c r="D168" s="26">
        <v>0.25</v>
      </c>
      <c r="E168" s="26">
        <v>1526</v>
      </c>
      <c r="F168" s="6">
        <f t="shared" si="19"/>
        <v>382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26">
        <v>3</v>
      </c>
      <c r="B169" s="7" t="s">
        <v>152</v>
      </c>
      <c r="C169" s="6" t="s">
        <v>151</v>
      </c>
      <c r="D169" s="26">
        <v>0.1</v>
      </c>
      <c r="E169" s="26">
        <v>1526</v>
      </c>
      <c r="F169" s="6">
        <f t="shared" si="19"/>
        <v>153</v>
      </c>
      <c r="G169" s="5"/>
      <c r="H169" s="5"/>
      <c r="I169" s="5"/>
      <c r="J169" s="5"/>
      <c r="K169" s="5"/>
      <c r="L169" s="13"/>
      <c r="M169" s="13"/>
      <c r="N169" s="5"/>
      <c r="O169" s="13"/>
    </row>
    <row r="170" spans="1:15" ht="15.75" x14ac:dyDescent="0.25">
      <c r="A170" s="26"/>
      <c r="B170" s="28" t="s">
        <v>25</v>
      </c>
      <c r="C170" s="6"/>
      <c r="D170" s="3">
        <f>SUM(D167:D169)</f>
        <v>0.39200000000000002</v>
      </c>
      <c r="E170" s="3"/>
      <c r="F170" s="3">
        <f>SUM(F167:F169)</f>
        <v>602</v>
      </c>
      <c r="G170" s="5">
        <f>ROUNDUP(F170*$G$2,0)</f>
        <v>4816</v>
      </c>
      <c r="H170" s="5">
        <f>ROUNDUP(F170*0.2359*$H$2,0)</f>
        <v>1137</v>
      </c>
      <c r="I170" s="5"/>
      <c r="J170" s="5">
        <f>ROUNDUP(I170*$J$2,0)</f>
        <v>0</v>
      </c>
      <c r="K170" s="5">
        <f>ROUNDUP(I170*0.2359*$K$2,0)</f>
        <v>0</v>
      </c>
      <c r="L170" s="13">
        <f>G170+J170</f>
        <v>4816</v>
      </c>
      <c r="M170" s="13">
        <f>H170+K170</f>
        <v>1137</v>
      </c>
      <c r="N170" s="13">
        <f>L170+M170</f>
        <v>5953</v>
      </c>
      <c r="O170" s="13">
        <f>SUM(N170:N170)</f>
        <v>5953</v>
      </c>
    </row>
    <row r="171" spans="1:15" ht="15.75" x14ac:dyDescent="0.25">
      <c r="A171" s="121" t="s">
        <v>49</v>
      </c>
      <c r="B171" s="122"/>
      <c r="C171" s="122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7" t="s">
        <v>36</v>
      </c>
      <c r="C172" s="26" t="s">
        <v>37</v>
      </c>
      <c r="D172" s="26">
        <v>0.2</v>
      </c>
      <c r="E172" s="26">
        <v>1603</v>
      </c>
      <c r="F172" s="26">
        <f>ROUND(D172*E172,0)</f>
        <v>321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7" t="s">
        <v>19</v>
      </c>
      <c r="C173" s="26" t="s">
        <v>20</v>
      </c>
      <c r="D173" s="26">
        <v>2.145</v>
      </c>
      <c r="E173" s="6">
        <v>1526</v>
      </c>
      <c r="F173" s="26">
        <f t="shared" ref="F173:F177" si="20">ROUND(D173*E173,0)</f>
        <v>3273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27" t="s">
        <v>21</v>
      </c>
      <c r="C174" s="26" t="s">
        <v>50</v>
      </c>
      <c r="D174" s="26">
        <v>0.3</v>
      </c>
      <c r="E174" s="6">
        <v>1526</v>
      </c>
      <c r="F174" s="26">
        <f t="shared" si="20"/>
        <v>458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15" t="s">
        <v>30</v>
      </c>
      <c r="C175" s="58">
        <v>234203</v>
      </c>
      <c r="D175" s="6">
        <v>0.25</v>
      </c>
      <c r="E175" s="6">
        <v>1526</v>
      </c>
      <c r="F175" s="26">
        <f t="shared" si="20"/>
        <v>382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>
        <v>5</v>
      </c>
      <c r="B176" s="17" t="s">
        <v>139</v>
      </c>
      <c r="C176" s="35" t="s">
        <v>66</v>
      </c>
      <c r="D176" s="6">
        <v>0.25</v>
      </c>
      <c r="E176" s="6">
        <v>1526</v>
      </c>
      <c r="F176" s="26">
        <f t="shared" si="20"/>
        <v>382</v>
      </c>
      <c r="G176" s="5"/>
      <c r="H176" s="5"/>
      <c r="I176" s="5"/>
      <c r="J176" s="5"/>
      <c r="K176" s="5"/>
      <c r="L176" s="13"/>
      <c r="M176" s="13"/>
      <c r="N176" s="5"/>
      <c r="O176" s="13"/>
    </row>
    <row r="177" spans="1:15" ht="15.75" x14ac:dyDescent="0.25">
      <c r="A177" s="26">
        <v>6</v>
      </c>
      <c r="B177" s="27" t="s">
        <v>23</v>
      </c>
      <c r="C177" s="26" t="s">
        <v>24</v>
      </c>
      <c r="D177" s="26">
        <v>0.157</v>
      </c>
      <c r="E177" s="26">
        <v>1145</v>
      </c>
      <c r="F177" s="26">
        <f t="shared" si="20"/>
        <v>180</v>
      </c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/>
      <c r="B178" s="28" t="s">
        <v>25</v>
      </c>
      <c r="C178" s="26"/>
      <c r="D178" s="29">
        <f>SUM(D172:D177)</f>
        <v>3.302</v>
      </c>
      <c r="E178" s="29"/>
      <c r="F178" s="29">
        <f>SUM(F172:F177)</f>
        <v>4996</v>
      </c>
      <c r="G178" s="5">
        <f>ROUNDUP(F178*$G$2,0)</f>
        <v>39968</v>
      </c>
      <c r="H178" s="5">
        <f>ROUNDUP(F178*0.2359*$H$2,0)</f>
        <v>9429</v>
      </c>
      <c r="I178" s="5">
        <v>0</v>
      </c>
      <c r="J178" s="5">
        <f>ROUNDUP(I178*$J$2,0)</f>
        <v>0</v>
      </c>
      <c r="K178" s="5">
        <f>ROUNDUP(I178*0.2359*$K$2,0)</f>
        <v>0</v>
      </c>
      <c r="L178" s="13">
        <f>G178+J178</f>
        <v>39968</v>
      </c>
      <c r="M178" s="13">
        <f>H178+K178</f>
        <v>9429</v>
      </c>
      <c r="N178" s="13">
        <f>L178+M178</f>
        <v>49397</v>
      </c>
      <c r="O178" s="13">
        <f>SUM(N178:N178)</f>
        <v>49397</v>
      </c>
    </row>
    <row r="179" spans="1:15" ht="15.75" x14ac:dyDescent="0.25">
      <c r="A179" s="128" t="s">
        <v>98</v>
      </c>
      <c r="B179" s="128"/>
      <c r="C179" s="128"/>
      <c r="D179" s="77"/>
      <c r="E179" s="77"/>
      <c r="F179" s="77"/>
      <c r="G179" s="61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125" t="s">
        <v>51</v>
      </c>
      <c r="B180" s="126"/>
      <c r="C180" s="126"/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5">
        <v>1</v>
      </c>
      <c r="B181" s="24" t="s">
        <v>8</v>
      </c>
      <c r="C181" s="6" t="s">
        <v>9</v>
      </c>
      <c r="D181" s="6">
        <v>0.4</v>
      </c>
      <c r="E181" s="6">
        <v>1603</v>
      </c>
      <c r="F181" s="6">
        <f t="shared" ref="F181:F187" si="21">ROUND(D181*E181,0)</f>
        <v>641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5">
        <v>2</v>
      </c>
      <c r="B182" s="15" t="s">
        <v>10</v>
      </c>
      <c r="C182" s="6" t="s">
        <v>11</v>
      </c>
      <c r="D182" s="6">
        <v>5.0999999999999997E-2</v>
      </c>
      <c r="E182" s="6">
        <v>1603</v>
      </c>
      <c r="F182" s="6">
        <f t="shared" si="21"/>
        <v>82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5">
        <v>3</v>
      </c>
      <c r="B183" s="7" t="s">
        <v>153</v>
      </c>
      <c r="C183" s="6" t="s">
        <v>13</v>
      </c>
      <c r="D183" s="6">
        <v>0.25</v>
      </c>
      <c r="E183" s="6">
        <v>1526</v>
      </c>
      <c r="F183" s="6">
        <f t="shared" si="21"/>
        <v>382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5">
        <v>4</v>
      </c>
      <c r="B184" s="7" t="s">
        <v>154</v>
      </c>
      <c r="C184" s="6" t="s">
        <v>13</v>
      </c>
      <c r="D184" s="6">
        <v>1</v>
      </c>
      <c r="E184" s="6">
        <v>1374</v>
      </c>
      <c r="F184" s="6">
        <f t="shared" si="21"/>
        <v>1374</v>
      </c>
      <c r="G184" s="5"/>
      <c r="H184" s="5"/>
      <c r="I184" s="5"/>
      <c r="J184" s="5"/>
      <c r="K184" s="5"/>
      <c r="L184" s="13"/>
      <c r="M184" s="13"/>
      <c r="N184" s="5"/>
      <c r="O184" s="13"/>
    </row>
    <row r="185" spans="1:15" ht="15.75" x14ac:dyDescent="0.25">
      <c r="A185" s="25">
        <v>5</v>
      </c>
      <c r="B185" s="7" t="s">
        <v>143</v>
      </c>
      <c r="C185" s="6" t="s">
        <v>137</v>
      </c>
      <c r="D185" s="6">
        <v>0.27</v>
      </c>
      <c r="E185" s="6">
        <v>1526</v>
      </c>
      <c r="F185" s="6">
        <f t="shared" si="21"/>
        <v>412</v>
      </c>
      <c r="G185" s="5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25">
        <v>6</v>
      </c>
      <c r="B186" s="24" t="s">
        <v>44</v>
      </c>
      <c r="C186" s="6" t="s">
        <v>45</v>
      </c>
      <c r="D186" s="6">
        <v>0.4</v>
      </c>
      <c r="E186" s="6">
        <v>1526</v>
      </c>
      <c r="F186" s="6">
        <f t="shared" si="21"/>
        <v>610</v>
      </c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7</v>
      </c>
      <c r="B187" s="7" t="s">
        <v>152</v>
      </c>
      <c r="C187" s="6" t="s">
        <v>151</v>
      </c>
      <c r="D187" s="6">
        <v>0.1</v>
      </c>
      <c r="E187" s="6">
        <v>1526</v>
      </c>
      <c r="F187" s="6">
        <f t="shared" si="21"/>
        <v>153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18"/>
      <c r="B188" s="30" t="s">
        <v>25</v>
      </c>
      <c r="C188" s="31"/>
      <c r="D188" s="31">
        <f>SUM(D181:D187)</f>
        <v>2.4710000000000001</v>
      </c>
      <c r="E188" s="31"/>
      <c r="F188" s="31">
        <f>SUM(F181:F187)</f>
        <v>3654</v>
      </c>
      <c r="G188" s="5">
        <f>ROUNDUP(F188*$G$2,0)</f>
        <v>29232</v>
      </c>
      <c r="H188" s="5">
        <f>ROUNDUP(F188*0.2359*$H$2,0)</f>
        <v>6896</v>
      </c>
      <c r="I188" s="5"/>
      <c r="J188" s="5">
        <f>ROUNDUP(I188*$J$2,0)</f>
        <v>0</v>
      </c>
      <c r="K188" s="5">
        <f>ROUNDUP(I188*0.2359*$K$2,0)</f>
        <v>0</v>
      </c>
      <c r="L188" s="13">
        <f>G188+J188</f>
        <v>29232</v>
      </c>
      <c r="M188" s="13">
        <f>H188+K188</f>
        <v>6896</v>
      </c>
      <c r="N188" s="13">
        <f>L188+M188</f>
        <v>36128</v>
      </c>
      <c r="O188" s="13">
        <f>SUM(N188:N188)</f>
        <v>36128</v>
      </c>
    </row>
    <row r="189" spans="1:15" ht="15.75" x14ac:dyDescent="0.25">
      <c r="A189" s="121" t="s">
        <v>52</v>
      </c>
      <c r="B189" s="122"/>
      <c r="C189" s="122"/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1</v>
      </c>
      <c r="B190" s="15" t="s">
        <v>19</v>
      </c>
      <c r="C190" s="6" t="s">
        <v>20</v>
      </c>
      <c r="D190" s="6">
        <v>1.3149999999999999</v>
      </c>
      <c r="E190" s="6">
        <v>1526</v>
      </c>
      <c r="F190" s="6">
        <f t="shared" ref="F190:F193" si="22">ROUND(D190*E190,0)</f>
        <v>2007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2</v>
      </c>
      <c r="B191" s="15" t="s">
        <v>21</v>
      </c>
      <c r="C191" s="6" t="s">
        <v>22</v>
      </c>
      <c r="D191" s="6">
        <v>0.15</v>
      </c>
      <c r="E191" s="6">
        <v>1526</v>
      </c>
      <c r="F191" s="6">
        <f t="shared" si="22"/>
        <v>229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3</v>
      </c>
      <c r="B192" s="15" t="s">
        <v>30</v>
      </c>
      <c r="C192" s="58">
        <v>234203</v>
      </c>
      <c r="D192" s="6">
        <v>0</v>
      </c>
      <c r="E192" s="6">
        <v>1526</v>
      </c>
      <c r="F192" s="6">
        <f t="shared" si="22"/>
        <v>0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4</v>
      </c>
      <c r="B193" s="15" t="s">
        <v>23</v>
      </c>
      <c r="C193" s="6" t="s">
        <v>24</v>
      </c>
      <c r="D193" s="6">
        <v>6.3E-2</v>
      </c>
      <c r="E193" s="6">
        <v>1145</v>
      </c>
      <c r="F193" s="6">
        <f t="shared" si="22"/>
        <v>72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25"/>
      <c r="B194" s="30" t="s">
        <v>25</v>
      </c>
      <c r="C194" s="25"/>
      <c r="D194" s="31">
        <f>SUM(D190:D193)</f>
        <v>1.5279999999999998</v>
      </c>
      <c r="E194" s="31"/>
      <c r="F194" s="31">
        <f>SUM(F190:F193)</f>
        <v>2308</v>
      </c>
      <c r="G194" s="5">
        <f>ROUNDUP(F194*$G$2,0)</f>
        <v>18464</v>
      </c>
      <c r="H194" s="5">
        <f>ROUNDUP(F194*0.2359*$H$2,0)</f>
        <v>4356</v>
      </c>
      <c r="I194" s="5">
        <v>0</v>
      </c>
      <c r="J194" s="5">
        <f>ROUNDUP(I194*$J$2,0)</f>
        <v>0</v>
      </c>
      <c r="K194" s="5">
        <f>ROUNDUP(I194*0.2359*$K$2,0)</f>
        <v>0</v>
      </c>
      <c r="L194" s="13">
        <f>G194+J194</f>
        <v>18464</v>
      </c>
      <c r="M194" s="13">
        <f>H194+K194</f>
        <v>4356</v>
      </c>
      <c r="N194" s="13">
        <f>L194+M194</f>
        <v>22820</v>
      </c>
      <c r="O194" s="13">
        <f>SUM(N194:N194)</f>
        <v>22820</v>
      </c>
    </row>
    <row r="195" spans="1:15" ht="15.75" x14ac:dyDescent="0.25">
      <c r="A195" s="128" t="s">
        <v>99</v>
      </c>
      <c r="B195" s="128"/>
      <c r="C195" s="128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125" t="s">
        <v>53</v>
      </c>
      <c r="B196" s="126"/>
      <c r="C196" s="126"/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1</v>
      </c>
      <c r="B197" s="15" t="s">
        <v>10</v>
      </c>
      <c r="C197" s="6" t="s">
        <v>11</v>
      </c>
      <c r="D197" s="26">
        <v>8.4000000000000005E-2</v>
      </c>
      <c r="E197" s="26">
        <v>1603</v>
      </c>
      <c r="F197" s="6">
        <f t="shared" ref="F197:F199" si="23">ROUND(D197*E197,0)</f>
        <v>135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6">
        <v>2</v>
      </c>
      <c r="B198" s="7" t="s">
        <v>143</v>
      </c>
      <c r="C198" s="6" t="s">
        <v>137</v>
      </c>
      <c r="D198" s="6">
        <v>0.1</v>
      </c>
      <c r="E198" s="6">
        <v>1526</v>
      </c>
      <c r="F198" s="6">
        <f t="shared" si="23"/>
        <v>153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6">
        <v>3</v>
      </c>
      <c r="B199" s="7" t="s">
        <v>152</v>
      </c>
      <c r="C199" s="6" t="s">
        <v>151</v>
      </c>
      <c r="D199" s="6">
        <v>0.1</v>
      </c>
      <c r="E199" s="6">
        <v>1526</v>
      </c>
      <c r="F199" s="6">
        <f t="shared" si="23"/>
        <v>153</v>
      </c>
      <c r="G199" s="5"/>
      <c r="H199" s="5"/>
      <c r="I199" s="5"/>
      <c r="J199" s="5"/>
      <c r="K199" s="5"/>
      <c r="L199" s="13"/>
      <c r="M199" s="13"/>
      <c r="N199" s="5"/>
      <c r="O199" s="13"/>
    </row>
    <row r="200" spans="1:15" ht="15.75" x14ac:dyDescent="0.25">
      <c r="A200" s="6"/>
      <c r="B200" s="16" t="s">
        <v>25</v>
      </c>
      <c r="C200" s="3"/>
      <c r="D200" s="3">
        <f>SUM(D197:D199)</f>
        <v>0.28400000000000003</v>
      </c>
      <c r="E200" s="3"/>
      <c r="F200" s="3">
        <f>SUM(F197:F199)</f>
        <v>441</v>
      </c>
      <c r="G200" s="5">
        <f>ROUNDUP(F200*$G$2,0)</f>
        <v>3528</v>
      </c>
      <c r="H200" s="5">
        <f>ROUNDUP(F200*0.2359*$H$2,0)</f>
        <v>833</v>
      </c>
      <c r="I200" s="5"/>
      <c r="J200" s="5">
        <f>ROUNDUP(I200*$J$2,0)</f>
        <v>0</v>
      </c>
      <c r="K200" s="5">
        <f>ROUNDUP(I200*0.2359*$K$2,0)</f>
        <v>0</v>
      </c>
      <c r="L200" s="13">
        <f>G200+J200</f>
        <v>3528</v>
      </c>
      <c r="M200" s="13">
        <f>H200+K200</f>
        <v>833</v>
      </c>
      <c r="N200" s="13">
        <f>L200+M200</f>
        <v>4361</v>
      </c>
      <c r="O200" s="13">
        <f>SUM(N200:N200)</f>
        <v>4361</v>
      </c>
    </row>
    <row r="201" spans="1:15" ht="15.75" customHeight="1" x14ac:dyDescent="0.25">
      <c r="A201" s="121" t="s">
        <v>54</v>
      </c>
      <c r="B201" s="122"/>
      <c r="C201" s="122"/>
      <c r="D201" s="122"/>
      <c r="E201" s="122"/>
      <c r="F201" s="131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6">
        <v>1</v>
      </c>
      <c r="B202" s="10" t="s">
        <v>17</v>
      </c>
      <c r="C202" s="6" t="s">
        <v>18</v>
      </c>
      <c r="D202" s="6">
        <v>1</v>
      </c>
      <c r="E202" s="6">
        <v>1806</v>
      </c>
      <c r="F202" s="6">
        <f t="shared" ref="F202:F209" si="24">ROUND(D202*E202,0)</f>
        <v>1806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10" t="s">
        <v>36</v>
      </c>
      <c r="C203" s="6" t="s">
        <v>37</v>
      </c>
      <c r="D203" s="6">
        <v>0.7</v>
      </c>
      <c r="E203" s="6">
        <v>1603</v>
      </c>
      <c r="F203" s="6">
        <f t="shared" si="24"/>
        <v>1122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10" t="s">
        <v>55</v>
      </c>
      <c r="C204" s="6" t="s">
        <v>20</v>
      </c>
      <c r="D204" s="6">
        <v>7.65</v>
      </c>
      <c r="E204" s="6">
        <v>1526</v>
      </c>
      <c r="F204" s="6">
        <f t="shared" si="24"/>
        <v>11674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>
        <v>4</v>
      </c>
      <c r="B205" s="10" t="s">
        <v>21</v>
      </c>
      <c r="C205" s="6" t="s">
        <v>22</v>
      </c>
      <c r="D205" s="6">
        <v>0.9</v>
      </c>
      <c r="E205" s="6">
        <v>1526</v>
      </c>
      <c r="F205" s="6">
        <f t="shared" si="24"/>
        <v>1373</v>
      </c>
      <c r="G205" s="5"/>
      <c r="H205" s="5"/>
      <c r="I205" s="5"/>
      <c r="J205" s="5"/>
      <c r="K205" s="5"/>
      <c r="L205" s="13"/>
      <c r="M205" s="13"/>
      <c r="N205" s="5"/>
      <c r="O205" s="13"/>
    </row>
    <row r="206" spans="1:15" ht="15.75" x14ac:dyDescent="0.25">
      <c r="A206" s="6">
        <v>5</v>
      </c>
      <c r="B206" s="10" t="s">
        <v>30</v>
      </c>
      <c r="C206" s="6" t="s">
        <v>31</v>
      </c>
      <c r="D206" s="6">
        <v>0.9</v>
      </c>
      <c r="E206" s="6">
        <v>1526</v>
      </c>
      <c r="F206" s="6">
        <f t="shared" si="24"/>
        <v>1373</v>
      </c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6</v>
      </c>
      <c r="B207" s="17" t="s">
        <v>139</v>
      </c>
      <c r="C207" s="35" t="s">
        <v>66</v>
      </c>
      <c r="D207" s="6">
        <v>0.55000000000000004</v>
      </c>
      <c r="E207" s="6">
        <v>1526</v>
      </c>
      <c r="F207" s="6">
        <f t="shared" si="24"/>
        <v>839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7</v>
      </c>
      <c r="B208" s="10" t="s">
        <v>23</v>
      </c>
      <c r="C208" s="6" t="s">
        <v>24</v>
      </c>
      <c r="D208" s="6">
        <v>0.55800000000000005</v>
      </c>
      <c r="E208" s="6">
        <v>1145</v>
      </c>
      <c r="F208" s="6">
        <f t="shared" si="24"/>
        <v>639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8</v>
      </c>
      <c r="B209" s="7" t="s">
        <v>152</v>
      </c>
      <c r="C209" s="6" t="s">
        <v>151</v>
      </c>
      <c r="D209" s="6">
        <v>7.4999999999999997E-2</v>
      </c>
      <c r="E209" s="6">
        <v>1526</v>
      </c>
      <c r="F209" s="6">
        <f t="shared" si="24"/>
        <v>114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17"/>
      <c r="B210" s="14" t="s">
        <v>25</v>
      </c>
      <c r="C210" s="6"/>
      <c r="D210" s="3">
        <f>SUM(D202:D209)</f>
        <v>12.333</v>
      </c>
      <c r="E210" s="3"/>
      <c r="F210" s="3">
        <f>SUM(F202:F209)</f>
        <v>18940</v>
      </c>
      <c r="G210" s="5">
        <f>ROUNDUP(F210*$G$2,0)</f>
        <v>151520</v>
      </c>
      <c r="H210" s="5">
        <f>ROUNDUP(F210*0.2359*$H$2,0)</f>
        <v>35744</v>
      </c>
      <c r="I210" s="5">
        <v>0</v>
      </c>
      <c r="J210" s="5">
        <f>ROUNDUP(I210*$J$2,0)</f>
        <v>0</v>
      </c>
      <c r="K210" s="5">
        <f>ROUNDUP(I210*0.2359*$K$2,0)</f>
        <v>0</v>
      </c>
      <c r="L210" s="13">
        <f>G210+J210</f>
        <v>151520</v>
      </c>
      <c r="M210" s="13">
        <f>H210+K210</f>
        <v>35744</v>
      </c>
      <c r="N210" s="13">
        <f>L210+M210</f>
        <v>187264</v>
      </c>
      <c r="O210" s="13">
        <f>SUM(N210:N210)</f>
        <v>187264</v>
      </c>
    </row>
    <row r="211" spans="1:15" ht="15.75" x14ac:dyDescent="0.25">
      <c r="A211" s="128" t="s">
        <v>101</v>
      </c>
      <c r="B211" s="128"/>
      <c r="C211" s="128"/>
      <c r="D211" s="77"/>
      <c r="E211" s="77"/>
      <c r="F211" s="77"/>
      <c r="G211" s="61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125" t="s">
        <v>102</v>
      </c>
      <c r="B212" s="126"/>
      <c r="C212" s="126"/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31.5" x14ac:dyDescent="0.25">
      <c r="A213" s="19">
        <v>1</v>
      </c>
      <c r="B213" s="15" t="s">
        <v>57</v>
      </c>
      <c r="C213" s="6" t="s">
        <v>11</v>
      </c>
      <c r="D213" s="6">
        <v>0.7</v>
      </c>
      <c r="E213" s="6">
        <v>1603</v>
      </c>
      <c r="F213" s="6">
        <f>ROUND(D213*E213,0)</f>
        <v>1122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19">
        <v>2</v>
      </c>
      <c r="B214" s="7" t="s">
        <v>143</v>
      </c>
      <c r="C214" s="6" t="s">
        <v>137</v>
      </c>
      <c r="D214" s="6">
        <v>0.66</v>
      </c>
      <c r="E214" s="6">
        <v>1526</v>
      </c>
      <c r="F214" s="6">
        <f t="shared" ref="F214:F216" si="25">ROUND(D214*E214,0)</f>
        <v>1007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31.5" x14ac:dyDescent="0.25">
      <c r="A215" s="19">
        <v>3</v>
      </c>
      <c r="B215" s="15" t="s">
        <v>58</v>
      </c>
      <c r="C215" s="19" t="s">
        <v>45</v>
      </c>
      <c r="D215" s="6">
        <v>1</v>
      </c>
      <c r="E215" s="6">
        <v>1526</v>
      </c>
      <c r="F215" s="6">
        <f t="shared" si="25"/>
        <v>1526</v>
      </c>
      <c r="G215" s="5"/>
      <c r="H215" s="5"/>
      <c r="I215" s="5"/>
      <c r="J215" s="5"/>
      <c r="K215" s="5"/>
      <c r="L215" s="13"/>
      <c r="M215" s="13"/>
      <c r="N215" s="5"/>
      <c r="O215" s="13"/>
    </row>
    <row r="216" spans="1:15" ht="15.75" x14ac:dyDescent="0.25">
      <c r="A216" s="19">
        <v>4</v>
      </c>
      <c r="B216" s="7" t="s">
        <v>152</v>
      </c>
      <c r="C216" s="6" t="s">
        <v>151</v>
      </c>
      <c r="D216" s="6">
        <v>0.1</v>
      </c>
      <c r="E216" s="6">
        <v>1526</v>
      </c>
      <c r="F216" s="6">
        <f t="shared" si="25"/>
        <v>153</v>
      </c>
      <c r="G216" s="5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9"/>
      <c r="B217" s="16" t="s">
        <v>25</v>
      </c>
      <c r="C217" s="3"/>
      <c r="D217" s="3">
        <f>SUM(D213:D216)</f>
        <v>2.46</v>
      </c>
      <c r="E217" s="3"/>
      <c r="F217" s="3">
        <f>SUM(F213:F216)</f>
        <v>3808</v>
      </c>
      <c r="G217" s="5">
        <f>ROUNDUP(F217*$G$2,0)</f>
        <v>30464</v>
      </c>
      <c r="H217" s="5">
        <f>ROUNDUP(F217*0.2359*$H$2,0)</f>
        <v>7187</v>
      </c>
      <c r="I217" s="5"/>
      <c r="J217" s="5">
        <f>ROUNDUP(I217*$J$2,0)</f>
        <v>0</v>
      </c>
      <c r="K217" s="5">
        <f>ROUNDUP(I217*0.2359*$K$2,0)</f>
        <v>0</v>
      </c>
      <c r="L217" s="13">
        <f>G217+J217</f>
        <v>30464</v>
      </c>
      <c r="M217" s="13">
        <f>H217+K217</f>
        <v>7187</v>
      </c>
      <c r="N217" s="13">
        <f>L217+M217</f>
        <v>37651</v>
      </c>
      <c r="O217" s="13">
        <f>SUM(N217:N217)</f>
        <v>37651</v>
      </c>
    </row>
    <row r="218" spans="1:15" ht="15.75" customHeight="1" x14ac:dyDescent="0.25">
      <c r="A218" s="121" t="s">
        <v>59</v>
      </c>
      <c r="B218" s="122"/>
      <c r="C218" s="122"/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1</v>
      </c>
      <c r="B219" s="15" t="s">
        <v>42</v>
      </c>
      <c r="C219" s="19" t="s">
        <v>60</v>
      </c>
      <c r="D219" s="6">
        <v>1</v>
      </c>
      <c r="E219" s="6">
        <v>1195</v>
      </c>
      <c r="F219" s="6">
        <f>ROUND(D219*E219,0)</f>
        <v>1195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15.75" x14ac:dyDescent="0.25">
      <c r="A220" s="19">
        <v>2</v>
      </c>
      <c r="B220" s="15" t="s">
        <v>10</v>
      </c>
      <c r="C220" s="19" t="s">
        <v>11</v>
      </c>
      <c r="D220" s="6">
        <v>0.51800000000000002</v>
      </c>
      <c r="E220" s="6">
        <v>1603</v>
      </c>
      <c r="F220" s="6">
        <f>ROUND(D220*E220,0)</f>
        <v>830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/>
      <c r="B221" s="16" t="s">
        <v>25</v>
      </c>
      <c r="C221" s="22"/>
      <c r="D221" s="22">
        <f>SUM(D219:D220)</f>
        <v>1.518</v>
      </c>
      <c r="E221" s="22"/>
      <c r="F221" s="22">
        <f>SUM(F219:F220)</f>
        <v>2025</v>
      </c>
      <c r="G221" s="5">
        <f>ROUNDUP(F221*$G$2,0)</f>
        <v>16200</v>
      </c>
      <c r="H221" s="5">
        <f>ROUNDUP(F221*0.2359*$H$2,0)</f>
        <v>3822</v>
      </c>
      <c r="I221" s="5">
        <v>210</v>
      </c>
      <c r="J221" s="5">
        <f>ROUNDUP(I221*$J$2,0)</f>
        <v>1680</v>
      </c>
      <c r="K221" s="5">
        <f>ROUNDUP(I221*0.2359*$K$2,0)</f>
        <v>397</v>
      </c>
      <c r="L221" s="13">
        <f>G221+J221</f>
        <v>17880</v>
      </c>
      <c r="M221" s="13">
        <f>H221+K221</f>
        <v>4219</v>
      </c>
      <c r="N221" s="13">
        <f>L221+M221</f>
        <v>22099</v>
      </c>
      <c r="O221" s="13">
        <f>SUM(N221:N221)</f>
        <v>22099</v>
      </c>
    </row>
    <row r="222" spans="1:15" ht="15.75" customHeight="1" x14ac:dyDescent="0.25">
      <c r="A222" s="121" t="s">
        <v>103</v>
      </c>
      <c r="B222" s="122"/>
      <c r="C222" s="122"/>
      <c r="D222" s="122"/>
      <c r="E222" s="122"/>
      <c r="F222" s="131"/>
      <c r="G222" s="5"/>
      <c r="H222" s="5"/>
      <c r="I222" s="5"/>
      <c r="J222" s="5"/>
      <c r="K222" s="5"/>
      <c r="L222" s="13"/>
      <c r="M222" s="13"/>
      <c r="N222" s="5"/>
      <c r="O222" s="13"/>
    </row>
    <row r="223" spans="1:15" ht="15.75" x14ac:dyDescent="0.25">
      <c r="A223" s="35">
        <v>1</v>
      </c>
      <c r="B223" s="15" t="s">
        <v>17</v>
      </c>
      <c r="C223" s="19" t="s">
        <v>18</v>
      </c>
      <c r="D223" s="6">
        <v>1</v>
      </c>
      <c r="E223" s="6">
        <v>1680</v>
      </c>
      <c r="F223" s="6">
        <f>ROUND(D223*E223,0)</f>
        <v>1680</v>
      </c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35">
        <v>2</v>
      </c>
      <c r="B224" s="15" t="s">
        <v>36</v>
      </c>
      <c r="C224" s="19" t="s">
        <v>37</v>
      </c>
      <c r="D224" s="6">
        <v>0.4</v>
      </c>
      <c r="E224" s="6">
        <v>1603</v>
      </c>
      <c r="F224" s="6">
        <f t="shared" ref="F224:F229" si="26">ROUND(D224*E224,0)</f>
        <v>641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35">
        <v>3</v>
      </c>
      <c r="B225" s="15" t="s">
        <v>19</v>
      </c>
      <c r="C225" s="19" t="s">
        <v>20</v>
      </c>
      <c r="D225" s="6">
        <v>6.46</v>
      </c>
      <c r="E225" s="6">
        <v>1526</v>
      </c>
      <c r="F225" s="6">
        <f t="shared" si="26"/>
        <v>9858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15.75" x14ac:dyDescent="0.25">
      <c r="A226" s="35">
        <v>4</v>
      </c>
      <c r="B226" s="15" t="s">
        <v>21</v>
      </c>
      <c r="C226" s="19" t="s">
        <v>22</v>
      </c>
      <c r="D226" s="6">
        <v>0.75</v>
      </c>
      <c r="E226" s="6">
        <v>1526</v>
      </c>
      <c r="F226" s="6">
        <f t="shared" si="26"/>
        <v>1145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35">
        <v>5</v>
      </c>
      <c r="B227" s="15" t="s">
        <v>30</v>
      </c>
      <c r="C227" s="19" t="s">
        <v>31</v>
      </c>
      <c r="D227" s="6">
        <v>0.625</v>
      </c>
      <c r="E227" s="6">
        <v>1526</v>
      </c>
      <c r="F227" s="6">
        <f t="shared" si="26"/>
        <v>954</v>
      </c>
      <c r="G227" s="5"/>
      <c r="H227" s="5"/>
      <c r="I227" s="5"/>
      <c r="J227" s="5"/>
      <c r="K227" s="5"/>
      <c r="L227" s="13"/>
      <c r="M227" s="13"/>
      <c r="N227" s="5"/>
      <c r="O227" s="13"/>
    </row>
    <row r="228" spans="1:15" ht="15.75" x14ac:dyDescent="0.25">
      <c r="A228" s="35">
        <v>6</v>
      </c>
      <c r="B228" s="15" t="s">
        <v>23</v>
      </c>
      <c r="C228" s="19" t="s">
        <v>24</v>
      </c>
      <c r="D228" s="6">
        <v>0.32300000000000001</v>
      </c>
      <c r="E228" s="6">
        <v>1145</v>
      </c>
      <c r="F228" s="6">
        <f t="shared" si="26"/>
        <v>370</v>
      </c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7</v>
      </c>
      <c r="B229" s="7" t="s">
        <v>152</v>
      </c>
      <c r="C229" s="6" t="s">
        <v>151</v>
      </c>
      <c r="D229" s="6">
        <v>7.4999999999999997E-2</v>
      </c>
      <c r="E229" s="6">
        <v>1526</v>
      </c>
      <c r="F229" s="6">
        <f t="shared" si="26"/>
        <v>114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/>
      <c r="B230" s="16" t="s">
        <v>25</v>
      </c>
      <c r="C230" s="19"/>
      <c r="D230" s="3">
        <f>SUM(D223:D229)</f>
        <v>9.6329999999999991</v>
      </c>
      <c r="E230" s="3"/>
      <c r="F230" s="3">
        <f>SUM(F223:F229)</f>
        <v>14762</v>
      </c>
      <c r="G230" s="5">
        <f>ROUNDUP(F230*$G$2,0)</f>
        <v>118096</v>
      </c>
      <c r="H230" s="5">
        <f>ROUNDUP(F230*0.2359*$H$2,0)</f>
        <v>27859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118096</v>
      </c>
      <c r="M230" s="13">
        <f>H230+K230</f>
        <v>27859</v>
      </c>
      <c r="N230" s="13">
        <f>L230+M230</f>
        <v>145955</v>
      </c>
      <c r="O230" s="13">
        <f>SUM(N230:N230)</f>
        <v>145955</v>
      </c>
    </row>
    <row r="231" spans="1:15" ht="15.75" customHeight="1" x14ac:dyDescent="0.25">
      <c r="A231" s="121" t="s">
        <v>104</v>
      </c>
      <c r="B231" s="122"/>
      <c r="C231" s="122"/>
      <c r="D231" s="122"/>
      <c r="E231" s="122"/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1</v>
      </c>
      <c r="B232" s="36" t="s">
        <v>17</v>
      </c>
      <c r="C232" s="35" t="s">
        <v>18</v>
      </c>
      <c r="D232" s="37">
        <v>1</v>
      </c>
      <c r="E232" s="37">
        <v>1831</v>
      </c>
      <c r="F232" s="37">
        <f>ROUND(D232*E232,0)</f>
        <v>1831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2</v>
      </c>
      <c r="B233" s="36" t="s">
        <v>36</v>
      </c>
      <c r="C233" s="35" t="s">
        <v>37</v>
      </c>
      <c r="D233" s="37">
        <v>1</v>
      </c>
      <c r="E233" s="37">
        <v>1603</v>
      </c>
      <c r="F233" s="37">
        <f t="shared" ref="F233:F239" si="27">ROUND(D233*E233,0)</f>
        <v>1603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3</v>
      </c>
      <c r="B234" s="36" t="s">
        <v>55</v>
      </c>
      <c r="C234" s="35" t="s">
        <v>20</v>
      </c>
      <c r="D234" s="37">
        <v>10.82</v>
      </c>
      <c r="E234" s="6">
        <v>1526</v>
      </c>
      <c r="F234" s="37">
        <f t="shared" si="27"/>
        <v>16511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4</v>
      </c>
      <c r="B235" s="36" t="s">
        <v>21</v>
      </c>
      <c r="C235" s="35" t="s">
        <v>22</v>
      </c>
      <c r="D235" s="37">
        <v>1.5</v>
      </c>
      <c r="E235" s="6">
        <v>1526</v>
      </c>
      <c r="F235" s="37">
        <f t="shared" si="27"/>
        <v>2289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>
        <v>5</v>
      </c>
      <c r="B236" s="36" t="s">
        <v>30</v>
      </c>
      <c r="C236" s="35" t="s">
        <v>31</v>
      </c>
      <c r="D236" s="37">
        <v>1.25</v>
      </c>
      <c r="E236" s="6">
        <v>1526</v>
      </c>
      <c r="F236" s="37">
        <f t="shared" si="27"/>
        <v>1908</v>
      </c>
      <c r="G236" s="5"/>
      <c r="H236" s="5"/>
      <c r="I236" s="5"/>
      <c r="J236" s="5"/>
      <c r="K236" s="5"/>
      <c r="L236" s="13"/>
      <c r="M236" s="13"/>
      <c r="N236" s="5"/>
      <c r="O236" s="13"/>
    </row>
    <row r="237" spans="1:15" ht="15.75" x14ac:dyDescent="0.25">
      <c r="A237" s="35">
        <v>6</v>
      </c>
      <c r="B237" s="36" t="s">
        <v>23</v>
      </c>
      <c r="C237" s="35" t="s">
        <v>24</v>
      </c>
      <c r="D237" s="37">
        <v>0.626</v>
      </c>
      <c r="E237" s="37">
        <v>1145</v>
      </c>
      <c r="F237" s="37">
        <f t="shared" si="27"/>
        <v>717</v>
      </c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7</v>
      </c>
      <c r="B238" s="17" t="s">
        <v>139</v>
      </c>
      <c r="C238" s="35" t="s">
        <v>66</v>
      </c>
      <c r="D238" s="37">
        <v>1</v>
      </c>
      <c r="E238" s="6">
        <v>1526</v>
      </c>
      <c r="F238" s="37">
        <f t="shared" si="27"/>
        <v>1526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8</v>
      </c>
      <c r="B239" s="7" t="s">
        <v>152</v>
      </c>
      <c r="C239" s="6" t="s">
        <v>151</v>
      </c>
      <c r="D239" s="37">
        <v>0.1</v>
      </c>
      <c r="E239" s="37">
        <v>1526</v>
      </c>
      <c r="F239" s="37">
        <f t="shared" si="27"/>
        <v>153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/>
      <c r="B240" s="38" t="s">
        <v>61</v>
      </c>
      <c r="C240" s="35"/>
      <c r="D240" s="39">
        <f>SUM(D232:D239)</f>
        <v>17.296000000000003</v>
      </c>
      <c r="E240" s="39"/>
      <c r="F240" s="39">
        <f>SUM(F232:F239)</f>
        <v>26538</v>
      </c>
      <c r="G240" s="5">
        <f>ROUNDUP(F240*$G$2,0)</f>
        <v>212304</v>
      </c>
      <c r="H240" s="5">
        <f>ROUNDUP(F240*0.2359*$H$2,0)</f>
        <v>50083</v>
      </c>
      <c r="I240" s="5"/>
      <c r="J240" s="5">
        <f>ROUNDUP(I240*$J$2,0)</f>
        <v>0</v>
      </c>
      <c r="K240" s="5">
        <f>ROUNDUP(I240*0.2359*$K$2,0)</f>
        <v>0</v>
      </c>
      <c r="L240" s="13">
        <f>G240+J240</f>
        <v>212304</v>
      </c>
      <c r="M240" s="13">
        <f>H240+K240</f>
        <v>50083</v>
      </c>
      <c r="N240" s="13">
        <f>L240+M240</f>
        <v>262387</v>
      </c>
      <c r="O240" s="13">
        <f>SUM(N240:N240)</f>
        <v>262387</v>
      </c>
    </row>
    <row r="241" spans="1:15" ht="15.75" x14ac:dyDescent="0.25">
      <c r="A241" s="121" t="s">
        <v>105</v>
      </c>
      <c r="B241" s="122"/>
      <c r="C241" s="122"/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1</v>
      </c>
      <c r="B242" s="17" t="s">
        <v>17</v>
      </c>
      <c r="C242" s="35" t="s">
        <v>18</v>
      </c>
      <c r="D242" s="37">
        <v>1</v>
      </c>
      <c r="E242" s="37">
        <v>2158</v>
      </c>
      <c r="F242" s="37">
        <f>ROUND(D242*E242,0)</f>
        <v>2158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2</v>
      </c>
      <c r="B243" s="17" t="s">
        <v>62</v>
      </c>
      <c r="C243" s="35" t="s">
        <v>9</v>
      </c>
      <c r="D243" s="37">
        <v>1</v>
      </c>
      <c r="E243" s="37">
        <v>1664</v>
      </c>
      <c r="F243" s="37">
        <f t="shared" ref="F243:F249" si="28">ROUND(D243*E243,0)</f>
        <v>1664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3</v>
      </c>
      <c r="B244" s="17" t="s">
        <v>19</v>
      </c>
      <c r="C244" s="35" t="s">
        <v>20</v>
      </c>
      <c r="D244" s="37">
        <v>18</v>
      </c>
      <c r="E244" s="6">
        <v>1526</v>
      </c>
      <c r="F244" s="37">
        <f t="shared" si="28"/>
        <v>27468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4</v>
      </c>
      <c r="B245" s="17" t="s">
        <v>63</v>
      </c>
      <c r="C245" s="35" t="s">
        <v>22</v>
      </c>
      <c r="D245" s="37">
        <v>1.45</v>
      </c>
      <c r="E245" s="6">
        <v>1526</v>
      </c>
      <c r="F245" s="37">
        <f t="shared" si="28"/>
        <v>2213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>
        <v>5</v>
      </c>
      <c r="B246" s="17" t="s">
        <v>64</v>
      </c>
      <c r="C246" s="35" t="s">
        <v>31</v>
      </c>
      <c r="D246" s="37">
        <v>0.45</v>
      </c>
      <c r="E246" s="6">
        <v>1526</v>
      </c>
      <c r="F246" s="37">
        <f t="shared" si="28"/>
        <v>687</v>
      </c>
      <c r="G246" s="5"/>
      <c r="H246" s="5"/>
      <c r="I246" s="5"/>
      <c r="J246" s="5"/>
      <c r="K246" s="5"/>
      <c r="L246" s="13"/>
      <c r="M246" s="13"/>
      <c r="N246" s="5"/>
      <c r="O246" s="13"/>
    </row>
    <row r="247" spans="1:15" ht="15.75" x14ac:dyDescent="0.25">
      <c r="A247" s="35">
        <v>6</v>
      </c>
      <c r="B247" s="17" t="s">
        <v>139</v>
      </c>
      <c r="C247" s="35" t="s">
        <v>66</v>
      </c>
      <c r="D247" s="37">
        <v>0.75</v>
      </c>
      <c r="E247" s="6">
        <v>1526</v>
      </c>
      <c r="F247" s="37">
        <f t="shared" si="28"/>
        <v>1145</v>
      </c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7</v>
      </c>
      <c r="B248" s="17" t="s">
        <v>23</v>
      </c>
      <c r="C248" s="35" t="s">
        <v>24</v>
      </c>
      <c r="D248" s="37">
        <v>1.5329999999999999</v>
      </c>
      <c r="E248" s="37">
        <v>1145</v>
      </c>
      <c r="F248" s="37">
        <f t="shared" si="28"/>
        <v>1755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8</v>
      </c>
      <c r="B249" s="7" t="s">
        <v>152</v>
      </c>
      <c r="C249" s="6" t="s">
        <v>151</v>
      </c>
      <c r="D249" s="37">
        <v>0.1</v>
      </c>
      <c r="E249" s="37">
        <v>1526</v>
      </c>
      <c r="F249" s="37">
        <f t="shared" si="28"/>
        <v>153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/>
      <c r="B250" s="16" t="s">
        <v>16</v>
      </c>
      <c r="C250" s="35"/>
      <c r="D250" s="39">
        <f>SUM(D242:D249)</f>
        <v>24.283000000000001</v>
      </c>
      <c r="E250" s="39"/>
      <c r="F250" s="39">
        <f>SUM(F242:F249)</f>
        <v>37243</v>
      </c>
      <c r="G250" s="5">
        <f>ROUNDUP(F250*$G$2,0)</f>
        <v>297944</v>
      </c>
      <c r="H250" s="5">
        <f>ROUNDUP(F250*0.2359*$H$2,0)</f>
        <v>70285</v>
      </c>
      <c r="I250" s="5">
        <v>495.44</v>
      </c>
      <c r="J250" s="5">
        <f>ROUNDUP(I250*$J$2,0)</f>
        <v>3964</v>
      </c>
      <c r="K250" s="5">
        <f>ROUNDUP(I250*0.2359*$K$2,0)</f>
        <v>935</v>
      </c>
      <c r="L250" s="13">
        <f>G250+J250</f>
        <v>301908</v>
      </c>
      <c r="M250" s="13">
        <f>H250+K250</f>
        <v>71220</v>
      </c>
      <c r="N250" s="13">
        <f>L250+M250</f>
        <v>373128</v>
      </c>
      <c r="O250" s="13">
        <f>SUM(N250:N250)</f>
        <v>373128</v>
      </c>
    </row>
    <row r="251" spans="1:15" ht="15.75" x14ac:dyDescent="0.25">
      <c r="A251" s="121" t="s">
        <v>106</v>
      </c>
      <c r="B251" s="122"/>
      <c r="C251" s="122"/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1</v>
      </c>
      <c r="B252" s="15" t="s">
        <v>7</v>
      </c>
      <c r="C252" s="6" t="s">
        <v>18</v>
      </c>
      <c r="D252" s="6">
        <v>1</v>
      </c>
      <c r="E252" s="6">
        <v>1773</v>
      </c>
      <c r="F252" s="6">
        <f>ROUND(D252*E252,0)</f>
        <v>1773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2</v>
      </c>
      <c r="B253" s="15" t="s">
        <v>8</v>
      </c>
      <c r="C253" s="6" t="s">
        <v>9</v>
      </c>
      <c r="D253" s="6">
        <v>0.6</v>
      </c>
      <c r="E253" s="6">
        <v>1649</v>
      </c>
      <c r="F253" s="6">
        <f t="shared" ref="F253:F254" si="29">ROUND(D253*E253,0)</f>
        <v>989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3</v>
      </c>
      <c r="B254" s="15" t="s">
        <v>67</v>
      </c>
      <c r="C254" s="6" t="s">
        <v>68</v>
      </c>
      <c r="D254" s="6">
        <v>2.44</v>
      </c>
      <c r="E254" s="6">
        <v>1145</v>
      </c>
      <c r="F254" s="6">
        <f t="shared" si="29"/>
        <v>2794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47.25" x14ac:dyDescent="0.25">
      <c r="A255" s="35">
        <v>4</v>
      </c>
      <c r="B255" s="15" t="s">
        <v>69</v>
      </c>
      <c r="C255" s="19" t="s">
        <v>68</v>
      </c>
      <c r="D255" s="6">
        <v>2</v>
      </c>
      <c r="E255" s="48" t="s">
        <v>70</v>
      </c>
      <c r="F255" s="6"/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25</v>
      </c>
      <c r="C256" s="22"/>
      <c r="D256" s="3">
        <f>SUM(D252:D255)</f>
        <v>6.04</v>
      </c>
      <c r="E256" s="3"/>
      <c r="F256" s="3">
        <f>SUM(F252:F255)</f>
        <v>5556</v>
      </c>
      <c r="G256" s="5">
        <f>ROUNDUP(F256*$G$2,0)</f>
        <v>44448</v>
      </c>
      <c r="H256" s="5">
        <f>ROUNDUP(F256*0.2359*$H$2,0)</f>
        <v>10486</v>
      </c>
      <c r="I256" s="5"/>
      <c r="J256" s="5">
        <f>ROUNDUP(I256*$J$2,0)</f>
        <v>0</v>
      </c>
      <c r="K256" s="5">
        <f>ROUNDUP(I256*0.2359*$K$2,0)</f>
        <v>0</v>
      </c>
      <c r="L256" s="13">
        <f>G256+J256</f>
        <v>44448</v>
      </c>
      <c r="M256" s="13">
        <f>H256+K256</f>
        <v>10486</v>
      </c>
      <c r="N256" s="13">
        <f>L256+M256</f>
        <v>54934</v>
      </c>
      <c r="O256" s="13">
        <f>SUM(N256:N256)</f>
        <v>54934</v>
      </c>
    </row>
    <row r="257" spans="1:15" ht="15.75" x14ac:dyDescent="0.25">
      <c r="A257" s="121" t="s">
        <v>107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40">
        <v>1</v>
      </c>
      <c r="B258" s="41" t="s">
        <v>7</v>
      </c>
      <c r="C258" s="42" t="s">
        <v>18</v>
      </c>
      <c r="D258" s="42">
        <v>1</v>
      </c>
      <c r="E258" s="42">
        <v>1817</v>
      </c>
      <c r="F258" s="42">
        <f>ROUND(D258*E258,0)</f>
        <v>1817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40">
        <v>2</v>
      </c>
      <c r="B259" s="41" t="s">
        <v>8</v>
      </c>
      <c r="C259" s="42" t="s">
        <v>9</v>
      </c>
      <c r="D259" s="42">
        <v>1</v>
      </c>
      <c r="E259" s="42">
        <v>1690</v>
      </c>
      <c r="F259" s="42">
        <f t="shared" ref="F259:F260" si="30">ROUND(D259*E259,0)</f>
        <v>1690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40">
        <v>3</v>
      </c>
      <c r="B260" s="41" t="s">
        <v>67</v>
      </c>
      <c r="C260" s="42" t="s">
        <v>68</v>
      </c>
      <c r="D260" s="42">
        <v>0.18</v>
      </c>
      <c r="E260" s="42">
        <v>1145</v>
      </c>
      <c r="F260" s="42">
        <f t="shared" si="30"/>
        <v>206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47.25" x14ac:dyDescent="0.25">
      <c r="A261" s="40">
        <v>4</v>
      </c>
      <c r="B261" s="41" t="s">
        <v>71</v>
      </c>
      <c r="C261" s="42" t="s">
        <v>72</v>
      </c>
      <c r="D261" s="42">
        <v>1</v>
      </c>
      <c r="E261" s="42" t="s">
        <v>70</v>
      </c>
      <c r="F261" s="42"/>
      <c r="G261" s="5"/>
      <c r="H261" s="5"/>
      <c r="I261" s="5"/>
      <c r="J261" s="5"/>
      <c r="K261" s="5"/>
      <c r="L261" s="13"/>
      <c r="M261" s="13"/>
      <c r="N261" s="5"/>
      <c r="O261" s="13"/>
    </row>
    <row r="262" spans="1:15" ht="15.75" x14ac:dyDescent="0.25">
      <c r="A262" s="43"/>
      <c r="B262" s="16" t="s">
        <v>25</v>
      </c>
      <c r="C262" s="44"/>
      <c r="D262" s="44">
        <f>SUM(D258:D261)</f>
        <v>3.18</v>
      </c>
      <c r="E262" s="44"/>
      <c r="F262" s="44">
        <f>SUM(F258:F261)</f>
        <v>3713</v>
      </c>
      <c r="G262" s="5">
        <f>ROUNDUP(F262*$G$2,0)</f>
        <v>29704</v>
      </c>
      <c r="H262" s="5">
        <f>ROUNDUP(F262*0.2359*$H$2,0)</f>
        <v>7008</v>
      </c>
      <c r="I262" s="5"/>
      <c r="J262" s="5">
        <f>ROUNDUP(I262*$J$2,0)</f>
        <v>0</v>
      </c>
      <c r="K262" s="5">
        <f>ROUNDUP(I262*0.2359*$K$2,0)</f>
        <v>0</v>
      </c>
      <c r="L262" s="13">
        <f>G262+J262</f>
        <v>29704</v>
      </c>
      <c r="M262" s="13">
        <f>H262+K262</f>
        <v>7008</v>
      </c>
      <c r="N262" s="13">
        <f>L262+M262</f>
        <v>36712</v>
      </c>
      <c r="O262" s="13">
        <f>SUM(N262:N262)</f>
        <v>36712</v>
      </c>
    </row>
    <row r="263" spans="1:15" ht="15.75" x14ac:dyDescent="0.25">
      <c r="A263" s="121" t="s">
        <v>108</v>
      </c>
      <c r="B263" s="122"/>
      <c r="C263" s="122"/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35">
        <v>1</v>
      </c>
      <c r="B264" s="24" t="s">
        <v>7</v>
      </c>
      <c r="C264" s="6" t="s">
        <v>18</v>
      </c>
      <c r="D264" s="6">
        <v>1</v>
      </c>
      <c r="E264" s="6">
        <v>1922</v>
      </c>
      <c r="F264" s="6">
        <f>ROUND(D264*E264,0)</f>
        <v>1922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35">
        <v>2</v>
      </c>
      <c r="B265" s="24" t="s">
        <v>8</v>
      </c>
      <c r="C265" s="6" t="s">
        <v>9</v>
      </c>
      <c r="D265" s="6">
        <v>1</v>
      </c>
      <c r="E265" s="6">
        <v>1769</v>
      </c>
      <c r="F265" s="6">
        <f t="shared" ref="F265:F267" si="31">ROUND(D265*E265,0)</f>
        <v>1769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15.75" x14ac:dyDescent="0.25">
      <c r="A266" s="35">
        <v>3</v>
      </c>
      <c r="B266" s="24" t="s">
        <v>10</v>
      </c>
      <c r="C266" s="6" t="s">
        <v>11</v>
      </c>
      <c r="D266" s="6">
        <v>0.5</v>
      </c>
      <c r="E266" s="6">
        <v>1603</v>
      </c>
      <c r="F266" s="6">
        <f t="shared" si="31"/>
        <v>802</v>
      </c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35">
        <v>4</v>
      </c>
      <c r="B267" s="24" t="s">
        <v>67</v>
      </c>
      <c r="C267" s="6" t="s">
        <v>68</v>
      </c>
      <c r="D267" s="19">
        <v>3.077</v>
      </c>
      <c r="E267" s="19">
        <v>1145</v>
      </c>
      <c r="F267" s="6">
        <f t="shared" si="31"/>
        <v>3523</v>
      </c>
      <c r="G267" s="5"/>
      <c r="H267" s="5"/>
      <c r="I267" s="5"/>
      <c r="J267" s="5"/>
      <c r="K267" s="5"/>
      <c r="L267" s="13"/>
      <c r="M267" s="13"/>
      <c r="N267" s="5"/>
      <c r="O267" s="13"/>
    </row>
    <row r="268" spans="1:15" ht="15.75" x14ac:dyDescent="0.25">
      <c r="A268" s="35"/>
      <c r="B268" s="14" t="s">
        <v>16</v>
      </c>
      <c r="C268" s="3"/>
      <c r="D268" s="22">
        <f>SUM(D264:D267)</f>
        <v>5.577</v>
      </c>
      <c r="E268" s="22"/>
      <c r="F268" s="22">
        <f>SUM(F264:F267)</f>
        <v>8016</v>
      </c>
      <c r="G268" s="5">
        <f>ROUNDUP(F268*$G$2,0)</f>
        <v>64128</v>
      </c>
      <c r="H268" s="5">
        <f>ROUNDUP(F268*0.2359*$H$2,0)</f>
        <v>15128</v>
      </c>
      <c r="I268" s="5"/>
      <c r="J268" s="5">
        <f>ROUNDUP(I268*$J$2,0)</f>
        <v>0</v>
      </c>
      <c r="K268" s="5">
        <f>ROUNDUP(I268*0.2359*$K$2,0)</f>
        <v>0</v>
      </c>
      <c r="L268" s="13">
        <f>G268+J268</f>
        <v>64128</v>
      </c>
      <c r="M268" s="13">
        <f>H268+K268</f>
        <v>15128</v>
      </c>
      <c r="N268" s="13">
        <f>L268+M268</f>
        <v>79256</v>
      </c>
      <c r="O268" s="13">
        <f>SUM(N268:N268)</f>
        <v>79256</v>
      </c>
    </row>
    <row r="269" spans="1:15" ht="15.75" x14ac:dyDescent="0.25">
      <c r="A269" s="121" t="s">
        <v>109</v>
      </c>
      <c r="B269" s="122"/>
      <c r="C269" s="122"/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1</v>
      </c>
      <c r="B270" s="45" t="s">
        <v>7</v>
      </c>
      <c r="C270" s="46" t="s">
        <v>18</v>
      </c>
      <c r="D270" s="37">
        <v>1</v>
      </c>
      <c r="E270" s="37">
        <v>1730</v>
      </c>
      <c r="F270" s="6">
        <f>ROUND(D270*E270,0)</f>
        <v>1730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2</v>
      </c>
      <c r="B271" s="45" t="s">
        <v>8</v>
      </c>
      <c r="C271" s="46" t="s">
        <v>74</v>
      </c>
      <c r="D271" s="37">
        <v>1</v>
      </c>
      <c r="E271" s="37">
        <v>1609</v>
      </c>
      <c r="F271" s="6">
        <f t="shared" ref="F271:F272" si="32">ROUND(D271*E271,0)</f>
        <v>1609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3</v>
      </c>
      <c r="B272" s="15" t="s">
        <v>78</v>
      </c>
      <c r="C272" s="6" t="s">
        <v>11</v>
      </c>
      <c r="D272" s="37">
        <v>1.2</v>
      </c>
      <c r="E272" s="37">
        <v>1603</v>
      </c>
      <c r="F272" s="6">
        <f t="shared" si="32"/>
        <v>1924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6" t="s">
        <v>25</v>
      </c>
      <c r="C273" s="3"/>
      <c r="D273" s="39">
        <f>SUM(D270:D272)</f>
        <v>3.2</v>
      </c>
      <c r="E273" s="39"/>
      <c r="F273" s="39">
        <f>SUM(F270:F272)</f>
        <v>5263</v>
      </c>
      <c r="G273" s="5">
        <f>ROUNDUP(F273*$G$2,0)</f>
        <v>42104</v>
      </c>
      <c r="H273" s="5">
        <f>ROUNDUP(F273*0.2359*$H$2,0)</f>
        <v>9933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42104</v>
      </c>
      <c r="M273" s="13">
        <f>H273+K273</f>
        <v>9933</v>
      </c>
      <c r="N273" s="13">
        <f>L273+M273</f>
        <v>52037</v>
      </c>
      <c r="O273" s="13">
        <f>SUM(N273:N273)</f>
        <v>52037</v>
      </c>
    </row>
    <row r="275" spans="1:15" ht="21" customHeight="1" x14ac:dyDescent="0.25">
      <c r="C275" s="98" t="s">
        <v>142</v>
      </c>
      <c r="D275" s="102">
        <f>SUM(D4:D273)/2</f>
        <v>171.15</v>
      </c>
      <c r="E275" s="47"/>
      <c r="F275" s="102">
        <f>SUM(F4:F273)/2</f>
        <v>253047</v>
      </c>
      <c r="G275" s="47">
        <f t="shared" ref="G275:O275" si="33">SUM(G4:G273)</f>
        <v>2023196</v>
      </c>
      <c r="H275" s="47">
        <f t="shared" si="33"/>
        <v>477287</v>
      </c>
      <c r="I275" s="47">
        <f t="shared" si="33"/>
        <v>1074.06</v>
      </c>
      <c r="J275" s="47">
        <f t="shared" si="33"/>
        <v>8595</v>
      </c>
      <c r="K275" s="47">
        <f t="shared" si="33"/>
        <v>2030</v>
      </c>
      <c r="L275" s="47">
        <f t="shared" si="33"/>
        <v>2031791</v>
      </c>
      <c r="M275" s="47">
        <f t="shared" si="33"/>
        <v>479317</v>
      </c>
      <c r="N275" s="103">
        <f t="shared" si="33"/>
        <v>2511108</v>
      </c>
      <c r="O275" s="103">
        <f t="shared" si="33"/>
        <v>2512567</v>
      </c>
    </row>
    <row r="277" spans="1:15" x14ac:dyDescent="0.25">
      <c r="M277" s="95"/>
      <c r="N277" s="111">
        <f>N275/$N$2*4</f>
        <v>1255554</v>
      </c>
    </row>
    <row r="278" spans="1:15" x14ac:dyDescent="0.25">
      <c r="M278" s="113" t="s">
        <v>160</v>
      </c>
      <c r="N278" s="111">
        <v>3776257</v>
      </c>
    </row>
    <row r="279" spans="1:15" x14ac:dyDescent="0.25">
      <c r="L279" s="93"/>
      <c r="M279" t="s">
        <v>157</v>
      </c>
      <c r="N279" s="110">
        <f>'Pedagogu amati 01.2023'!Q250+'Pedagogu amati 09.2023'!N250</f>
        <v>2860268</v>
      </c>
      <c r="O279" s="96"/>
    </row>
    <row r="280" spans="1:15" x14ac:dyDescent="0.25">
      <c r="M280" s="96" t="s">
        <v>158</v>
      </c>
      <c r="N280" s="96">
        <f>N278-N279</f>
        <v>915989</v>
      </c>
      <c r="O280" s="96"/>
    </row>
    <row r="282" spans="1:15" x14ac:dyDescent="0.25">
      <c r="H282" s="96"/>
      <c r="M282" s="96"/>
    </row>
    <row r="283" spans="1:15" x14ac:dyDescent="0.25">
      <c r="M283" s="96"/>
    </row>
    <row r="285" spans="1:15" x14ac:dyDescent="0.25">
      <c r="M285" s="96"/>
    </row>
  </sheetData>
  <autoFilter ref="A3:N273" xr:uid="{00000000-0009-0000-0000-000004000000}"/>
  <mergeCells count="51">
    <mergeCell ref="A257:C257"/>
    <mergeCell ref="A263:C263"/>
    <mergeCell ref="A269:C269"/>
    <mergeCell ref="A212:C212"/>
    <mergeCell ref="A218:C218"/>
    <mergeCell ref="A222:F222"/>
    <mergeCell ref="A231:E231"/>
    <mergeCell ref="A241:C241"/>
    <mergeCell ref="A251:C251"/>
    <mergeCell ref="A211:C211"/>
    <mergeCell ref="A149:C149"/>
    <mergeCell ref="A156:F156"/>
    <mergeCell ref="A165:C165"/>
    <mergeCell ref="A166:C166"/>
    <mergeCell ref="A171:C171"/>
    <mergeCell ref="A179:C179"/>
    <mergeCell ref="A180:C180"/>
    <mergeCell ref="A189:C189"/>
    <mergeCell ref="A195:C195"/>
    <mergeCell ref="A196:C196"/>
    <mergeCell ref="A201:F201"/>
    <mergeCell ref="A148:C148"/>
    <mergeCell ref="A87:C87"/>
    <mergeCell ref="A88:F88"/>
    <mergeCell ref="A94:F94"/>
    <mergeCell ref="A104:F104"/>
    <mergeCell ref="A108:C108"/>
    <mergeCell ref="A109:C109"/>
    <mergeCell ref="A117:F117"/>
    <mergeCell ref="A125:C125"/>
    <mergeCell ref="A126:F126"/>
    <mergeCell ref="A134:F134"/>
    <mergeCell ref="A144:F144"/>
    <mergeCell ref="A78:C78"/>
    <mergeCell ref="A21:C21"/>
    <mergeCell ref="A27:C27"/>
    <mergeCell ref="A35:C35"/>
    <mergeCell ref="A36:C36"/>
    <mergeCell ref="A41:F41"/>
    <mergeCell ref="A50:C50"/>
    <mergeCell ref="A51:F51"/>
    <mergeCell ref="A56:F56"/>
    <mergeCell ref="A65:F65"/>
    <mergeCell ref="A69:C69"/>
    <mergeCell ref="A70:C70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0"/>
  <sheetViews>
    <sheetView zoomScale="115" zoomScaleNormal="115" zoomScaleSheetLayoutView="100" workbookViewId="0">
      <pane ySplit="3" topLeftCell="A58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23" t="s">
        <v>167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168</v>
      </c>
      <c r="B2" s="124"/>
      <c r="C2" s="124"/>
      <c r="D2" s="124"/>
      <c r="E2" s="124"/>
      <c r="F2" s="124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1603</v>
      </c>
      <c r="F6" s="6">
        <f t="shared" ref="F6:F11" si="0">ROUND(D6*E6,0)</f>
        <v>641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1145</v>
      </c>
      <c r="F9" s="6">
        <f t="shared" si="0"/>
        <v>573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1526</v>
      </c>
      <c r="F10" s="6">
        <f t="shared" si="0"/>
        <v>92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2909</v>
      </c>
      <c r="G12" s="5">
        <f>ROUNDUP(F12*$G$2,0)</f>
        <v>11636</v>
      </c>
      <c r="H12" s="5">
        <f>ROUNDUP(F12*0.2359*$H$2,0)</f>
        <v>2745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11636</v>
      </c>
      <c r="M12" s="13">
        <f>H12+K12</f>
        <v>2745</v>
      </c>
      <c r="N12" s="13">
        <f>L12+M12</f>
        <v>14381</v>
      </c>
      <c r="O12" s="13">
        <f>SUM(N12:N12)</f>
        <v>14381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1526</v>
      </c>
      <c r="F15" s="6">
        <f t="shared" ref="F15:F18" si="1">ROUND(D15*E15,0)</f>
        <v>4010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1526</v>
      </c>
      <c r="F16" s="6">
        <f t="shared" si="1"/>
        <v>382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1526</v>
      </c>
      <c r="F17" s="6">
        <f t="shared" si="1"/>
        <v>305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1145</v>
      </c>
      <c r="F18" s="6">
        <f t="shared" si="1"/>
        <v>252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5270</v>
      </c>
      <c r="G19" s="5">
        <f>ROUNDUP(F19*$G$2,0)</f>
        <v>21080</v>
      </c>
      <c r="H19" s="5">
        <f>ROUNDUP(F19*0.2359*$H$2,0)</f>
        <v>4973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21080</v>
      </c>
      <c r="M19" s="13">
        <f>H19+K19</f>
        <v>4973</v>
      </c>
      <c r="N19" s="13">
        <f>L19+M19</f>
        <v>26053</v>
      </c>
      <c r="O19" s="13">
        <f>SUM(N19:N19)</f>
        <v>26053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5600</v>
      </c>
      <c r="H26" s="5">
        <f>ROUNDUP(F26*0.2359*$H$2,0)</f>
        <v>1322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5600</v>
      </c>
      <c r="M26" s="13">
        <f>H26+K26</f>
        <v>1322</v>
      </c>
      <c r="N26" s="13">
        <f>L26+M26</f>
        <v>6922</v>
      </c>
      <c r="O26" s="13">
        <f>SUM(N26:N26)</f>
        <v>6922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1603</v>
      </c>
      <c r="F28" s="6">
        <f>ROUND(D28*E28,0)</f>
        <v>401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1526</v>
      </c>
      <c r="F29" s="6">
        <f t="shared" ref="F29:F33" si="4">ROUND(D29*E29,0)</f>
        <v>4030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1526</v>
      </c>
      <c r="F30" s="6">
        <f t="shared" si="4"/>
        <v>572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1526</v>
      </c>
      <c r="F31" s="6">
        <f t="shared" si="4"/>
        <v>458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1145</v>
      </c>
      <c r="F32" s="6">
        <f t="shared" si="4"/>
        <v>271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5808</v>
      </c>
      <c r="G34" s="5">
        <f>ROUNDUP(F34*$G$2,0)</f>
        <v>23232</v>
      </c>
      <c r="H34" s="5">
        <f>ROUNDUP(F34*0.2359*$H$2,0)</f>
        <v>5481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23232</v>
      </c>
      <c r="M34" s="13">
        <f>H34+K34</f>
        <v>5481</v>
      </c>
      <c r="N34" s="13">
        <f>L34+M34</f>
        <v>28713</v>
      </c>
      <c r="O34" s="13">
        <f>SUM(N34:N34)</f>
        <v>28713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1526</v>
      </c>
      <c r="F37" s="6">
        <f>ROUND(D37*E37,0)</f>
        <v>382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1374</v>
      </c>
      <c r="F38" s="6">
        <f>ROUND(D38*E38,0)</f>
        <v>137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1526</v>
      </c>
      <c r="F39" s="6">
        <f>ROUND(D39*E39,0)</f>
        <v>107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1526</v>
      </c>
      <c r="F40" s="6">
        <f t="shared" ref="F40" si="5">ROUND(D40*E40,0)</f>
        <v>153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779</v>
      </c>
      <c r="G41" s="5">
        <f>ROUNDUP(F41*$G$2,0)</f>
        <v>3116</v>
      </c>
      <c r="H41" s="5">
        <f>ROUNDUP(F41*0.2359*$H$2,0)</f>
        <v>736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3116</v>
      </c>
      <c r="M41" s="13">
        <f>H41+K41</f>
        <v>736</v>
      </c>
      <c r="N41" s="13">
        <f>L41+M41</f>
        <v>3852</v>
      </c>
      <c r="O41" s="13">
        <f>SUM(N41:N41)</f>
        <v>3852</v>
      </c>
    </row>
    <row r="42" spans="1:15" ht="15.75" customHeight="1" x14ac:dyDescent="0.25">
      <c r="A42" s="146" t="s">
        <v>116</v>
      </c>
      <c r="B42" s="147"/>
      <c r="C42" s="147"/>
      <c r="D42" s="147"/>
      <c r="E42" s="147"/>
      <c r="F42" s="148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1680</v>
      </c>
      <c r="F43" s="6">
        <f t="shared" ref="F43:F49" si="6">ROUND(D43*E43,0)</f>
        <v>1680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1526</v>
      </c>
      <c r="F44" s="6">
        <f t="shared" si="6"/>
        <v>7198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1526</v>
      </c>
      <c r="F46" s="6">
        <f t="shared" si="6"/>
        <v>610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1145</v>
      </c>
      <c r="F47" s="6">
        <f t="shared" si="6"/>
        <v>451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1526</v>
      </c>
      <c r="F48" s="49">
        <f t="shared" si="6"/>
        <v>191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1526</v>
      </c>
      <c r="F49" s="6">
        <f t="shared" si="6"/>
        <v>76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10969</v>
      </c>
      <c r="G50" s="5">
        <f>ROUNDUP(F50*$G$2,0)</f>
        <v>43876</v>
      </c>
      <c r="H50" s="5">
        <f>ROUNDUP(F50*0.2359*$H$2,0)</f>
        <v>10351</v>
      </c>
      <c r="I50" s="5">
        <v>204.62</v>
      </c>
      <c r="J50" s="5">
        <f>ROUNDUP(I50*$J$2,0)</f>
        <v>819</v>
      </c>
      <c r="K50" s="5">
        <f>ROUNDUP(I50*0.2359*$K$2,0)</f>
        <v>194</v>
      </c>
      <c r="L50" s="13">
        <f>G50+J50</f>
        <v>44695</v>
      </c>
      <c r="M50" s="13">
        <f>H50+K50</f>
        <v>10545</v>
      </c>
      <c r="N50" s="13">
        <f>L50+M50</f>
        <v>55240</v>
      </c>
      <c r="O50" s="13">
        <f>SUM(N50:N50)</f>
        <v>55240</v>
      </c>
    </row>
    <row r="51" spans="1:15" ht="15.75" x14ac:dyDescent="0.25">
      <c r="A51" s="128" t="s">
        <v>91</v>
      </c>
      <c r="B51" s="128"/>
      <c r="C51" s="128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29" t="s">
        <v>79</v>
      </c>
      <c r="B52" s="127"/>
      <c r="C52" s="127"/>
      <c r="D52" s="127"/>
      <c r="E52" s="127"/>
      <c r="F52" s="130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1603</v>
      </c>
      <c r="F53" s="6">
        <f>ROUND(D53*E53,0)</f>
        <v>82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1145</v>
      </c>
      <c r="F54" s="6">
        <f t="shared" ref="F54:F55" si="7">ROUND(D54*E54,0)</f>
        <v>1145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1526</v>
      </c>
      <c r="F55" s="6">
        <f t="shared" si="7"/>
        <v>305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1532</v>
      </c>
      <c r="G56" s="5">
        <f>ROUNDUP(F56*$G$2,0)</f>
        <v>6128</v>
      </c>
      <c r="H56" s="5">
        <f>ROUNDUP(F56*0.2359*$H$2,0)</f>
        <v>1446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6128</v>
      </c>
      <c r="M56" s="13">
        <f>H56+K56</f>
        <v>1446</v>
      </c>
      <c r="N56" s="13">
        <f>L56+M56</f>
        <v>7574</v>
      </c>
      <c r="O56" s="13">
        <f>SUM(N56:N56)</f>
        <v>7574</v>
      </c>
    </row>
    <row r="57" spans="1:15" ht="15.75" customHeight="1" x14ac:dyDescent="0.25">
      <c r="A57" s="121" t="s">
        <v>81</v>
      </c>
      <c r="B57" s="122"/>
      <c r="C57" s="122"/>
      <c r="D57" s="122"/>
      <c r="E57" s="122"/>
      <c r="F57" s="131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1680</v>
      </c>
      <c r="F58" s="49">
        <f>ROUND(D58*E58,0)</f>
        <v>1680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1603</v>
      </c>
      <c r="F59" s="49">
        <f t="shared" ref="F59:F65" si="8">ROUND(D59*E59,0)</f>
        <v>802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1526</v>
      </c>
      <c r="F60" s="49">
        <f t="shared" si="8"/>
        <v>7116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1526</v>
      </c>
      <c r="F61" s="49">
        <f t="shared" si="8"/>
        <v>954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1526</v>
      </c>
      <c r="F62" s="49">
        <f t="shared" si="8"/>
        <v>763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1145</v>
      </c>
      <c r="F63" s="49">
        <f t="shared" si="8"/>
        <v>412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1526</v>
      </c>
      <c r="F64" s="49">
        <f t="shared" si="8"/>
        <v>1526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1526</v>
      </c>
      <c r="F65" s="49">
        <f t="shared" si="8"/>
        <v>114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13367</v>
      </c>
      <c r="G66" s="5">
        <f>ROUNDUP(F66*$G$2,0)</f>
        <v>53468</v>
      </c>
      <c r="H66" s="5">
        <f>ROUNDUP(F66*0.2359*$H$2,0)</f>
        <v>12614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53468</v>
      </c>
      <c r="M66" s="13">
        <f>H66+K66</f>
        <v>12614</v>
      </c>
      <c r="N66" s="13">
        <f>L66+M66</f>
        <v>66082</v>
      </c>
      <c r="O66" s="13">
        <f>SUM(N66:N66)</f>
        <v>66082</v>
      </c>
    </row>
    <row r="67" spans="1:15" ht="15.75" customHeight="1" x14ac:dyDescent="0.25">
      <c r="A67" s="132" t="s">
        <v>82</v>
      </c>
      <c r="B67" s="133"/>
      <c r="C67" s="133"/>
      <c r="D67" s="133"/>
      <c r="E67" s="133"/>
      <c r="F67" s="134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1680</v>
      </c>
      <c r="F68" s="49">
        <f>ROUND(D68*E68,0)</f>
        <v>1680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42">
        <v>1.6</v>
      </c>
      <c r="E69" s="42">
        <v>1145</v>
      </c>
      <c r="F69" s="49">
        <f>ROUND(D69*E69,0)</f>
        <v>1832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2.6</v>
      </c>
      <c r="E70" s="3"/>
      <c r="F70" s="3">
        <f>SUM(F68:F69)</f>
        <v>3512</v>
      </c>
      <c r="G70" s="5">
        <f>ROUNDUP(F70*$G$2,0)</f>
        <v>14048</v>
      </c>
      <c r="H70" s="5">
        <f>ROUNDUP(F70*0.2359*$H$2,0)</f>
        <v>3314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14048</v>
      </c>
      <c r="M70" s="13">
        <f>H70+K70</f>
        <v>3314</v>
      </c>
      <c r="N70" s="13">
        <f>L70+M70</f>
        <v>17362</v>
      </c>
      <c r="O70" s="13">
        <f>SUM(N70:N70)</f>
        <v>17362</v>
      </c>
    </row>
    <row r="71" spans="1:15" ht="15.75" x14ac:dyDescent="0.25">
      <c r="A71" s="128" t="s">
        <v>92</v>
      </c>
      <c r="B71" s="128"/>
      <c r="C71" s="128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25" t="s">
        <v>32</v>
      </c>
      <c r="B72" s="126"/>
      <c r="C72" s="126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1603</v>
      </c>
      <c r="F73" s="6">
        <f t="shared" ref="F73:F79" si="9">ROUND(D73*E73,0)</f>
        <v>160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1603</v>
      </c>
      <c r="F74" s="6">
        <f t="shared" si="9"/>
        <v>103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1374</v>
      </c>
      <c r="F75" s="6">
        <f t="shared" si="9"/>
        <v>536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1526</v>
      </c>
      <c r="F76" s="6">
        <f t="shared" si="9"/>
        <v>572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1145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1526</v>
      </c>
      <c r="F78" s="6">
        <f t="shared" si="9"/>
        <v>92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1526</v>
      </c>
      <c r="F79" s="6">
        <f t="shared" si="9"/>
        <v>153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1616</v>
      </c>
      <c r="G80" s="5">
        <f>ROUNDUP(F80*$G$2,0)</f>
        <v>6464</v>
      </c>
      <c r="H80" s="5">
        <f>ROUNDUP(F80*0.2359*$H$2,0)</f>
        <v>1525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6464</v>
      </c>
      <c r="M80" s="13">
        <f>H80+K80</f>
        <v>1525</v>
      </c>
      <c r="N80" s="13">
        <f>L80+M80</f>
        <v>7989</v>
      </c>
      <c r="O80" s="13">
        <f>SUM(N80:N80)</f>
        <v>7989</v>
      </c>
    </row>
    <row r="81" spans="1:15" ht="15.75" customHeight="1" x14ac:dyDescent="0.25">
      <c r="A81" s="121" t="s">
        <v>115</v>
      </c>
      <c r="B81" s="122"/>
      <c r="C81" s="122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0.12</v>
      </c>
      <c r="E82" s="6">
        <v>1680</v>
      </c>
      <c r="F82" s="6">
        <f>ROUND(D82*E82,0)</f>
        <v>202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1603</v>
      </c>
      <c r="F83" s="49">
        <f t="shared" ref="F83" si="10">ROUND(D83*E83,0)</f>
        <v>321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1526</v>
      </c>
      <c r="F84" s="6">
        <f t="shared" ref="F84:F89" si="11">ROUND(D84*E84,0)</f>
        <v>3690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1526</v>
      </c>
      <c r="F85" s="6">
        <f t="shared" si="11"/>
        <v>382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1526</v>
      </c>
      <c r="F86" s="6">
        <f t="shared" si="11"/>
        <v>305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1145</v>
      </c>
      <c r="F87" s="6">
        <f t="shared" si="11"/>
        <v>243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1526</v>
      </c>
      <c r="F88" s="6">
        <f t="shared" si="11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1526</v>
      </c>
      <c r="F89" s="6">
        <f t="shared" si="11"/>
        <v>76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3.45</v>
      </c>
      <c r="E90" s="80"/>
      <c r="F90" s="80">
        <f>SUM(F82:F89)</f>
        <v>5219</v>
      </c>
      <c r="G90" s="5">
        <f>ROUNDUP(F90*$G$2,0)</f>
        <v>20876</v>
      </c>
      <c r="H90" s="5">
        <f>ROUNDUP(F90*0.2359*$H$2,0)</f>
        <v>4925</v>
      </c>
      <c r="I90" s="5">
        <v>62.18</v>
      </c>
      <c r="J90" s="5">
        <f>ROUNDUP(I90*$J$2,0)</f>
        <v>249</v>
      </c>
      <c r="K90" s="5">
        <f>ROUNDUP(I90*0.2359*$K$2,0)</f>
        <v>59</v>
      </c>
      <c r="L90" s="13">
        <f>G90+J90</f>
        <v>21125</v>
      </c>
      <c r="M90" s="13">
        <f>H90+K90</f>
        <v>4984</v>
      </c>
      <c r="N90" s="13">
        <f>L90+M90</f>
        <v>26109</v>
      </c>
      <c r="O90" s="13">
        <f>SUM(N90:N90)</f>
        <v>26109</v>
      </c>
    </row>
    <row r="91" spans="1:15" ht="15.75" x14ac:dyDescent="0.25">
      <c r="A91" s="128" t="s">
        <v>114</v>
      </c>
      <c r="B91" s="128"/>
      <c r="C91" s="128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25" t="s">
        <v>83</v>
      </c>
      <c r="B92" s="126"/>
      <c r="C92" s="126"/>
      <c r="D92" s="126"/>
      <c r="E92" s="126"/>
      <c r="F92" s="135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1603</v>
      </c>
      <c r="F93" s="9">
        <f>ROUND(D93*E93,0)</f>
        <v>67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1145</v>
      </c>
      <c r="F94" s="9">
        <f>ROUND(D94*E94,0)</f>
        <v>1068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1526</v>
      </c>
      <c r="F95" s="9">
        <f>ROUND(D95*E95,0)</f>
        <v>229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1526</v>
      </c>
      <c r="F96" s="9">
        <f>ROUND(D96*E96,0)</f>
        <v>153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1517</v>
      </c>
      <c r="G97" s="5">
        <f>ROUNDUP(F97*$G$2,0)</f>
        <v>6068</v>
      </c>
      <c r="H97" s="5">
        <f>ROUNDUP(F97*0.2359*$H$2,0)</f>
        <v>1432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6068</v>
      </c>
      <c r="M97" s="13">
        <f>H97+K97</f>
        <v>1432</v>
      </c>
      <c r="N97" s="13">
        <f>L97+M97</f>
        <v>7500</v>
      </c>
      <c r="O97" s="13">
        <f>SUM(N97:N97)</f>
        <v>7500</v>
      </c>
    </row>
    <row r="98" spans="1:15" ht="15.75" customHeight="1" x14ac:dyDescent="0.25">
      <c r="A98" s="121" t="s">
        <v>84</v>
      </c>
      <c r="B98" s="122"/>
      <c r="C98" s="122"/>
      <c r="D98" s="122"/>
      <c r="E98" s="122"/>
      <c r="F98" s="131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1781</v>
      </c>
      <c r="F99" s="6">
        <f>ROUND(D99*E99,0)</f>
        <v>1781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1603</v>
      </c>
      <c r="F100" s="6">
        <f t="shared" ref="F100:F106" si="12">ROUND(D100*E100,0)</f>
        <v>802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7.1079999999999997</v>
      </c>
      <c r="E101" s="6">
        <v>1526</v>
      </c>
      <c r="F101" s="6">
        <f t="shared" si="12"/>
        <v>10847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1526</v>
      </c>
      <c r="F102" s="6">
        <f t="shared" si="12"/>
        <v>1106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1526</v>
      </c>
      <c r="F103" s="6">
        <f t="shared" si="12"/>
        <v>1145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1526</v>
      </c>
      <c r="F104" s="6">
        <f t="shared" si="12"/>
        <v>763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1145</v>
      </c>
      <c r="F105" s="6">
        <f t="shared" si="12"/>
        <v>637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1526</v>
      </c>
      <c r="F106" s="6">
        <f t="shared" si="12"/>
        <v>114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11.213999999999999</v>
      </c>
      <c r="E107" s="3"/>
      <c r="F107" s="3">
        <f>SUM(F99:F106)</f>
        <v>17195</v>
      </c>
      <c r="G107" s="5">
        <f>ROUNDUP(F107*$G$2,0)</f>
        <v>68780</v>
      </c>
      <c r="H107" s="5">
        <f>ROUNDUP(F107*0.2359*$H$2,0)</f>
        <v>16226</v>
      </c>
      <c r="I107" s="5">
        <v>154.38</v>
      </c>
      <c r="J107" s="5">
        <f>ROUNDUP(I107*$J$2,0)</f>
        <v>618</v>
      </c>
      <c r="K107" s="5">
        <f>ROUNDUP(I107*0.2359*$K$2,0)</f>
        <v>146</v>
      </c>
      <c r="L107" s="13">
        <f>G107+J107</f>
        <v>69398</v>
      </c>
      <c r="M107" s="13">
        <f>H107+K107</f>
        <v>16372</v>
      </c>
      <c r="N107" s="13">
        <f>L107+M107</f>
        <v>85770</v>
      </c>
      <c r="O107" s="13">
        <f>SUM(N107:N107)</f>
        <v>85770</v>
      </c>
    </row>
    <row r="108" spans="1:15" ht="15.75" customHeight="1" x14ac:dyDescent="0.25">
      <c r="A108" s="121" t="s">
        <v>113</v>
      </c>
      <c r="B108" s="122"/>
      <c r="C108" s="122"/>
      <c r="D108" s="122"/>
      <c r="E108" s="122"/>
      <c r="F108" s="131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1680</v>
      </c>
      <c r="F109" s="49">
        <f>ROUND(D109*E109,0)</f>
        <v>1562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1.72</v>
      </c>
      <c r="E110" s="42">
        <v>1145</v>
      </c>
      <c r="F110" s="49">
        <f>ROUND(D110*E110,0)</f>
        <v>1969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2.65</v>
      </c>
      <c r="E111" s="3"/>
      <c r="F111" s="3">
        <f>SUM(F109:F110)</f>
        <v>3531</v>
      </c>
      <c r="G111" s="5">
        <f>ROUNDUP(F111*$G$2,0)</f>
        <v>14124</v>
      </c>
      <c r="H111" s="5">
        <f>ROUNDUP(F111*0.2359*$H$2,0)</f>
        <v>3332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14124</v>
      </c>
      <c r="M111" s="13">
        <f>H111+K111</f>
        <v>3332</v>
      </c>
      <c r="N111" s="13">
        <f>L111+M111</f>
        <v>17456</v>
      </c>
      <c r="O111" s="13">
        <f>SUM(N111:N111)</f>
        <v>17456</v>
      </c>
    </row>
    <row r="112" spans="1:15" ht="15.75" x14ac:dyDescent="0.25">
      <c r="A112" s="128" t="s">
        <v>93</v>
      </c>
      <c r="B112" s="128"/>
      <c r="C112" s="128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25" t="s">
        <v>35</v>
      </c>
      <c r="B113" s="126"/>
      <c r="C113" s="126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1603</v>
      </c>
      <c r="F114" s="6">
        <f>ROUND(D114*E114,0)</f>
        <v>321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1526</v>
      </c>
      <c r="F115" s="6">
        <f t="shared" ref="F115:F119" si="13">ROUND(D115*E115,0)</f>
        <v>649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1374</v>
      </c>
      <c r="F116" s="6">
        <f t="shared" si="13"/>
        <v>1113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1145</v>
      </c>
      <c r="F117" s="6">
        <f t="shared" si="13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1526</v>
      </c>
      <c r="F118" s="6">
        <f t="shared" si="13"/>
        <v>92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1526</v>
      </c>
      <c r="F119" s="6">
        <f t="shared" si="13"/>
        <v>153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2328</v>
      </c>
      <c r="G120" s="5">
        <f>ROUNDUP(F120*$G$2,0)</f>
        <v>9312</v>
      </c>
      <c r="H120" s="5">
        <f>ROUNDUP(F120*0.2359*$H$2,0)</f>
        <v>2197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9312</v>
      </c>
      <c r="M120" s="13">
        <f>H120+K120</f>
        <v>2197</v>
      </c>
      <c r="N120" s="13">
        <f>L120+M120</f>
        <v>11509</v>
      </c>
      <c r="O120" s="13">
        <f>SUM(N120:N120)</f>
        <v>11509</v>
      </c>
    </row>
    <row r="121" spans="1:15" ht="15.75" x14ac:dyDescent="0.25">
      <c r="A121" s="136" t="s">
        <v>150</v>
      </c>
      <c r="B121" s="137"/>
      <c r="C121" s="137"/>
      <c r="D121" s="137"/>
      <c r="E121" s="137"/>
      <c r="F121" s="138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1603</v>
      </c>
      <c r="F122" s="6">
        <f t="shared" ref="F122:F127" si="14">ROUND(D122*E122,0)</f>
        <v>481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1526</v>
      </c>
      <c r="F123" s="6">
        <f t="shared" si="14"/>
        <v>5903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1526</v>
      </c>
      <c r="F124" s="6">
        <f t="shared" si="14"/>
        <v>572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1526</v>
      </c>
      <c r="F125" s="6">
        <f t="shared" si="14"/>
        <v>458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1145</v>
      </c>
      <c r="F126" s="6">
        <f t="shared" si="14"/>
        <v>243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1526</v>
      </c>
      <c r="F127" s="6">
        <f t="shared" si="14"/>
        <v>76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7733</v>
      </c>
      <c r="G128" s="5">
        <f>ROUNDUP(F128*$G$2,0)</f>
        <v>30932</v>
      </c>
      <c r="H128" s="5">
        <f>ROUNDUP(F128*0.2359*$H$2,0)</f>
        <v>7297</v>
      </c>
      <c r="I128" s="5">
        <v>76.67</v>
      </c>
      <c r="J128" s="5">
        <f>ROUNDUP(I128*$J$2,0)</f>
        <v>307</v>
      </c>
      <c r="K128" s="5">
        <f>ROUNDUP(I128*0.2359*$K$2,0)</f>
        <v>73</v>
      </c>
      <c r="L128" s="13">
        <f>G128+J128</f>
        <v>31239</v>
      </c>
      <c r="M128" s="13">
        <f>H128+K128</f>
        <v>7370</v>
      </c>
      <c r="N128" s="13">
        <f>L128+M128</f>
        <v>38609</v>
      </c>
      <c r="O128" s="13">
        <f>SUM(N128:N128)</f>
        <v>38609</v>
      </c>
    </row>
    <row r="129" spans="1:15" ht="15.75" x14ac:dyDescent="0.25">
      <c r="A129" s="128" t="s">
        <v>95</v>
      </c>
      <c r="B129" s="128"/>
      <c r="C129" s="128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42" t="s">
        <v>85</v>
      </c>
      <c r="B130" s="142"/>
      <c r="C130" s="142"/>
      <c r="D130" s="142"/>
      <c r="E130" s="142"/>
      <c r="F130" s="142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1603</v>
      </c>
      <c r="F131" s="6">
        <f t="shared" ref="F131:F137" si="15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1526</v>
      </c>
      <c r="F132" s="6">
        <f t="shared" ref="F132:F134" si="16">ROUND(D132*E132,0)</f>
        <v>1259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1374</v>
      </c>
      <c r="F133" s="6">
        <f t="shared" si="16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1145</v>
      </c>
      <c r="F134" s="6">
        <f t="shared" si="16"/>
        <v>458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1526</v>
      </c>
      <c r="F135" s="6">
        <f t="shared" si="15"/>
        <v>122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1145</v>
      </c>
      <c r="F136" s="6">
        <f t="shared" si="15"/>
        <v>1145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1526</v>
      </c>
      <c r="F137" s="6">
        <f t="shared" si="15"/>
        <v>153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3137</v>
      </c>
      <c r="G138" s="5">
        <f>ROUNDUP(F138*$G$2,0)</f>
        <v>12548</v>
      </c>
      <c r="H138" s="5">
        <f>ROUNDUP(F138*0.2359*$H$2,0)</f>
        <v>2961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12548</v>
      </c>
      <c r="M138" s="13">
        <f>H138+K138</f>
        <v>2961</v>
      </c>
      <c r="N138" s="13">
        <f>L138+M138</f>
        <v>15509</v>
      </c>
      <c r="O138" s="13">
        <f>SUM(N138:N138)</f>
        <v>15509</v>
      </c>
    </row>
    <row r="139" spans="1:15" ht="19.5" customHeight="1" x14ac:dyDescent="0.25">
      <c r="A139" s="132" t="s">
        <v>86</v>
      </c>
      <c r="B139" s="133"/>
      <c r="C139" s="133"/>
      <c r="D139" s="133"/>
      <c r="E139" s="133"/>
      <c r="F139" s="134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1680</v>
      </c>
      <c r="F140" s="6">
        <f>ROUND(E140*D140,0)</f>
        <v>1680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</v>
      </c>
      <c r="E141" s="56">
        <v>1603</v>
      </c>
      <c r="F141" s="6">
        <f t="shared" ref="F141:F147" si="17">ROUND(E141*D141,0)</f>
        <v>0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1526</v>
      </c>
      <c r="F142" s="6">
        <f t="shared" si="17"/>
        <v>6598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1526</v>
      </c>
      <c r="F143" s="6">
        <f t="shared" si="17"/>
        <v>763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1526</v>
      </c>
      <c r="F144" s="6">
        <f t="shared" si="17"/>
        <v>610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1526</v>
      </c>
      <c r="F145" s="6">
        <f t="shared" si="17"/>
        <v>763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1145</v>
      </c>
      <c r="F146" s="6">
        <f t="shared" si="17"/>
        <v>409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1526</v>
      </c>
      <c r="F147" s="6">
        <f t="shared" si="17"/>
        <v>76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7.1310000000000002</v>
      </c>
      <c r="E148" s="3"/>
      <c r="F148" s="3">
        <f>SUM(F140:F147)</f>
        <v>10899</v>
      </c>
      <c r="G148" s="5">
        <f>ROUNDUP(F148*$G$2,0)</f>
        <v>43596</v>
      </c>
      <c r="H148" s="5">
        <f>ROUNDUP(F148*0.2359*$H$2,0)</f>
        <v>10285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43596</v>
      </c>
      <c r="M148" s="13">
        <f>H148+K148</f>
        <v>10285</v>
      </c>
      <c r="N148" s="13">
        <f>L148+M148</f>
        <v>53881</v>
      </c>
      <c r="O148" s="13">
        <f>SUM(N148:N148)</f>
        <v>53881</v>
      </c>
    </row>
    <row r="149" spans="1:15" ht="18" customHeight="1" x14ac:dyDescent="0.25">
      <c r="A149" s="143" t="s">
        <v>87</v>
      </c>
      <c r="B149" s="144"/>
      <c r="C149" s="144"/>
      <c r="D149" s="144"/>
      <c r="E149" s="144"/>
      <c r="F149" s="145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1680</v>
      </c>
      <c r="F150" s="6">
        <f>ROUND(E150*D150,0)</f>
        <v>1562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1.52</v>
      </c>
      <c r="E151" s="6">
        <v>1145</v>
      </c>
      <c r="F151" s="6">
        <f>ROUND(E151*D151,0)</f>
        <v>1740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2.4500000000000002</v>
      </c>
      <c r="E152" s="3"/>
      <c r="F152" s="3">
        <f>SUM(F150:F151)</f>
        <v>3302</v>
      </c>
      <c r="G152" s="97">
        <f>ROUNDUP(F152*$G$2,0)</f>
        <v>13208</v>
      </c>
      <c r="H152" s="97">
        <f>ROUNDUP(F152*0.2359*$H$2,0)</f>
        <v>3116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13208</v>
      </c>
      <c r="M152" s="116">
        <f>H152+K152</f>
        <v>3116</v>
      </c>
      <c r="N152" s="116">
        <f>L152+M152</f>
        <v>16324</v>
      </c>
      <c r="O152" s="13">
        <f>SUM(N152:N152)</f>
        <v>16324</v>
      </c>
    </row>
    <row r="153" spans="1:15" ht="15.75" x14ac:dyDescent="0.25">
      <c r="A153" s="128" t="s">
        <v>96</v>
      </c>
      <c r="B153" s="128"/>
      <c r="C153" s="128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25" t="s">
        <v>138</v>
      </c>
      <c r="B154" s="126"/>
      <c r="C154" s="126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1145</v>
      </c>
      <c r="F155" s="6">
        <f t="shared" ref="F155:F159" si="18">ROUND(D155*E155,0)</f>
        <v>687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1526</v>
      </c>
      <c r="F156" s="6">
        <f t="shared" si="18"/>
        <v>763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1526</v>
      </c>
      <c r="F157" s="6">
        <f t="shared" si="18"/>
        <v>107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1526</v>
      </c>
      <c r="F158" s="6">
        <f t="shared" si="18"/>
        <v>305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1526</v>
      </c>
      <c r="F159" s="6">
        <f t="shared" si="18"/>
        <v>153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2015</v>
      </c>
      <c r="G160" s="5">
        <f>ROUNDUP(F160*$G$2,0)</f>
        <v>8060</v>
      </c>
      <c r="H160" s="5">
        <f>ROUNDUP(F160*0.2359*$H$2,0)</f>
        <v>1902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8060</v>
      </c>
      <c r="M160" s="13">
        <f>H160+K160</f>
        <v>1902</v>
      </c>
      <c r="N160" s="13">
        <f>L160+M160</f>
        <v>9962</v>
      </c>
      <c r="O160" s="13">
        <f>SUM(N160:N160)</f>
        <v>9962</v>
      </c>
    </row>
    <row r="161" spans="1:15" ht="15.75" customHeight="1" x14ac:dyDescent="0.25">
      <c r="A161" s="121" t="s">
        <v>111</v>
      </c>
      <c r="B161" s="122"/>
      <c r="C161" s="122"/>
      <c r="D161" s="122"/>
      <c r="E161" s="122"/>
      <c r="F161" s="131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1680</v>
      </c>
      <c r="F162" s="6">
        <f>ROUND(D162*E162,0)</f>
        <v>1680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1526</v>
      </c>
      <c r="F163" s="6">
        <f t="shared" ref="F163:F168" si="19">ROUND(D163*E163,0)</f>
        <v>3250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1526</v>
      </c>
      <c r="F164" s="6">
        <f t="shared" si="19"/>
        <v>572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1526</v>
      </c>
      <c r="F165" s="6">
        <f t="shared" si="19"/>
        <v>458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1145</v>
      </c>
      <c r="F166" s="6">
        <f t="shared" si="19"/>
        <v>307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1526</v>
      </c>
      <c r="F167" s="26">
        <f t="shared" si="19"/>
        <v>1335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1526</v>
      </c>
      <c r="F168" s="6">
        <f t="shared" si="19"/>
        <v>76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7678</v>
      </c>
      <c r="G169" s="5">
        <f>ROUNDUP(F169*$G$2,0)</f>
        <v>30712</v>
      </c>
      <c r="H169" s="5">
        <f>ROUNDUP(F169*0.2359*$H$2,0)</f>
        <v>7245</v>
      </c>
      <c r="I169" s="5">
        <v>108.8</v>
      </c>
      <c r="J169" s="5">
        <f>ROUNDUP(I169*$J$2,0)</f>
        <v>436</v>
      </c>
      <c r="K169" s="5">
        <f>ROUNDUP(I169*0.2359*$K$2,0)</f>
        <v>103</v>
      </c>
      <c r="L169" s="13">
        <f>G169+J169</f>
        <v>31148</v>
      </c>
      <c r="M169" s="13">
        <f>H169+K169</f>
        <v>7348</v>
      </c>
      <c r="N169" s="13">
        <f>L169+M169</f>
        <v>38496</v>
      </c>
      <c r="O169" s="13">
        <f>SUM(N169:N169)</f>
        <v>38496</v>
      </c>
    </row>
    <row r="170" spans="1:15" ht="15.75" x14ac:dyDescent="0.25">
      <c r="A170" s="128" t="s">
        <v>97</v>
      </c>
      <c r="B170" s="128"/>
      <c r="C170" s="128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25" t="s">
        <v>48</v>
      </c>
      <c r="B171" s="126"/>
      <c r="C171" s="12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1603</v>
      </c>
      <c r="F172" s="6">
        <f t="shared" ref="F172:F175" si="20">ROUND(D172*E172,0)</f>
        <v>135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1145</v>
      </c>
      <c r="F173" s="6">
        <f t="shared" si="20"/>
        <v>115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1526</v>
      </c>
      <c r="F174" s="6">
        <f t="shared" si="20"/>
        <v>504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1526</v>
      </c>
      <c r="F175" s="6">
        <f t="shared" si="20"/>
        <v>153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907</v>
      </c>
      <c r="G176" s="5">
        <f>ROUNDUP(F176*$G$2,0)</f>
        <v>3628</v>
      </c>
      <c r="H176" s="5">
        <f>ROUNDUP(F176*0.2359*$H$2,0)</f>
        <v>856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3628</v>
      </c>
      <c r="M176" s="13">
        <f>H176+K176</f>
        <v>856</v>
      </c>
      <c r="N176" s="13">
        <f>L176+M176</f>
        <v>4484</v>
      </c>
      <c r="O176" s="13">
        <f>SUM(N176:N176)</f>
        <v>4484</v>
      </c>
    </row>
    <row r="177" spans="1:15" ht="15.75" x14ac:dyDescent="0.25">
      <c r="A177" s="121" t="s">
        <v>49</v>
      </c>
      <c r="B177" s="122"/>
      <c r="C177" s="122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1603</v>
      </c>
      <c r="F178" s="26">
        <f>ROUND(D178*E178,0)</f>
        <v>160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1526</v>
      </c>
      <c r="F179" s="26">
        <f t="shared" ref="F179:F183" si="21">ROUND(D179*E179,0)</f>
        <v>3621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1526</v>
      </c>
      <c r="F180" s="26">
        <f t="shared" si="21"/>
        <v>382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1526</v>
      </c>
      <c r="F181" s="26">
        <f t="shared" si="21"/>
        <v>305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1526</v>
      </c>
      <c r="F182" s="26">
        <f t="shared" si="21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1145</v>
      </c>
      <c r="F183" s="26">
        <f t="shared" si="21"/>
        <v>121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4589</v>
      </c>
      <c r="G184" s="5">
        <f>ROUNDUP(F184*$G$2,0)</f>
        <v>18356</v>
      </c>
      <c r="H184" s="5">
        <f>ROUNDUP(F184*0.2359*$H$2,0)</f>
        <v>4331</v>
      </c>
      <c r="I184" s="5">
        <v>10.07</v>
      </c>
      <c r="J184" s="5">
        <f>ROUNDUP(I184*$J$2,0)</f>
        <v>41</v>
      </c>
      <c r="K184" s="5">
        <f>ROUNDUP(I184*0.2359*$K$2,0)</f>
        <v>10</v>
      </c>
      <c r="L184" s="13">
        <f>G184+J184</f>
        <v>18397</v>
      </c>
      <c r="M184" s="13">
        <f>H184+K184</f>
        <v>4341</v>
      </c>
      <c r="N184" s="13">
        <f>L184+M184</f>
        <v>22738</v>
      </c>
      <c r="O184" s="13">
        <f>SUM(N184:N184)</f>
        <v>22738</v>
      </c>
    </row>
    <row r="185" spans="1:15" ht="15.75" x14ac:dyDescent="0.25">
      <c r="A185" s="128" t="s">
        <v>98</v>
      </c>
      <c r="B185" s="128"/>
      <c r="C185" s="128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25" t="s">
        <v>51</v>
      </c>
      <c r="B186" s="126"/>
      <c r="C186" s="126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1603</v>
      </c>
      <c r="F187" s="6">
        <f t="shared" ref="F187:F193" si="22">ROUND(D187*E187,0)</f>
        <v>641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1603</v>
      </c>
      <c r="F188" s="6">
        <f t="shared" si="22"/>
        <v>67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1526</v>
      </c>
      <c r="F189" s="6">
        <f t="shared" si="22"/>
        <v>458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1374</v>
      </c>
      <c r="F190" s="6">
        <f t="shared" si="22"/>
        <v>1140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1526</v>
      </c>
      <c r="F191" s="6">
        <f t="shared" si="22"/>
        <v>382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1526</v>
      </c>
      <c r="F192" s="6">
        <f t="shared" si="22"/>
        <v>305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1526</v>
      </c>
      <c r="F193" s="6">
        <f t="shared" si="22"/>
        <v>153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3146</v>
      </c>
      <c r="G194" s="5">
        <f>ROUNDUP(F194*$G$2,0)</f>
        <v>12584</v>
      </c>
      <c r="H194" s="5">
        <f>ROUNDUP(F194*0.2359*$H$2,0)</f>
        <v>2969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12584</v>
      </c>
      <c r="M194" s="13">
        <f>H194+K194</f>
        <v>2969</v>
      </c>
      <c r="N194" s="13">
        <f>L194+M194</f>
        <v>15553</v>
      </c>
      <c r="O194" s="13">
        <f>SUM(N194:N194)</f>
        <v>15553</v>
      </c>
    </row>
    <row r="195" spans="1:15" ht="15.75" x14ac:dyDescent="0.25">
      <c r="A195" s="121" t="s">
        <v>52</v>
      </c>
      <c r="B195" s="122"/>
      <c r="C195" s="122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1526</v>
      </c>
      <c r="F196" s="6">
        <f t="shared" ref="F196:F198" si="23">ROUND(D196*E196,0)</f>
        <v>2143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1526</v>
      </c>
      <c r="F197" s="6">
        <f t="shared" si="23"/>
        <v>191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1145</v>
      </c>
      <c r="F198" s="6">
        <f t="shared" si="23"/>
        <v>71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2405</v>
      </c>
      <c r="G199" s="5">
        <f>ROUNDUP(F199*$G$2,0)</f>
        <v>9620</v>
      </c>
      <c r="H199" s="5">
        <f>ROUNDUP(F199*0.2359*$H$2,0)</f>
        <v>2270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9620</v>
      </c>
      <c r="M199" s="13">
        <f>H199+K199</f>
        <v>2270</v>
      </c>
      <c r="N199" s="13">
        <f>L199+M199</f>
        <v>11890</v>
      </c>
      <c r="O199" s="13">
        <f>SUM(N199:N199)</f>
        <v>11890</v>
      </c>
    </row>
    <row r="200" spans="1:15" ht="15.75" x14ac:dyDescent="0.25">
      <c r="A200" s="128" t="s">
        <v>99</v>
      </c>
      <c r="B200" s="128"/>
      <c r="C200" s="128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25" t="s">
        <v>53</v>
      </c>
      <c r="B201" s="126"/>
      <c r="C201" s="126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1603</v>
      </c>
      <c r="F202" s="6">
        <f t="shared" ref="F202:F204" si="24">ROUND(D202*E202,0)</f>
        <v>135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1526</v>
      </c>
      <c r="F203" s="6">
        <f t="shared" si="24"/>
        <v>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1526</v>
      </c>
      <c r="F204" s="6">
        <f t="shared" si="24"/>
        <v>153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410</v>
      </c>
      <c r="G205" s="5">
        <f>ROUNDUP(F205*$G$2,0)</f>
        <v>1640</v>
      </c>
      <c r="H205" s="5">
        <f>ROUNDUP(F205*0.2359*$H$2,0)</f>
        <v>387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1640</v>
      </c>
      <c r="M205" s="13">
        <f>H205+K205</f>
        <v>387</v>
      </c>
      <c r="N205" s="13">
        <f>L205+M205</f>
        <v>2027</v>
      </c>
      <c r="O205" s="13">
        <f>SUM(N205:N205)</f>
        <v>2027</v>
      </c>
    </row>
    <row r="206" spans="1:15" ht="15.75" customHeight="1" x14ac:dyDescent="0.25">
      <c r="A206" s="121" t="s">
        <v>54</v>
      </c>
      <c r="B206" s="122"/>
      <c r="C206" s="122"/>
      <c r="D206" s="122"/>
      <c r="E206" s="122"/>
      <c r="F206" s="131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1806</v>
      </c>
      <c r="F207" s="6">
        <f t="shared" ref="F207:F214" si="25">ROUND(D207*E207,0)</f>
        <v>1806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1603</v>
      </c>
      <c r="F208" s="6">
        <f t="shared" si="25"/>
        <v>962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1526</v>
      </c>
      <c r="F209" s="6">
        <f t="shared" si="25"/>
        <v>9402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1526</v>
      </c>
      <c r="F210" s="6">
        <f t="shared" si="25"/>
        <v>1145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1526</v>
      </c>
      <c r="F211" s="6">
        <f t="shared" si="25"/>
        <v>1145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1526</v>
      </c>
      <c r="F212" s="6">
        <f t="shared" si="25"/>
        <v>2289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1145</v>
      </c>
      <c r="F213" s="6">
        <f t="shared" si="25"/>
        <v>709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1526</v>
      </c>
      <c r="F214" s="6">
        <f t="shared" si="25"/>
        <v>114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17572</v>
      </c>
      <c r="G215" s="5">
        <f>ROUNDUP(F215*$G$2,0)</f>
        <v>70288</v>
      </c>
      <c r="H215" s="5">
        <f>ROUNDUP(F215*0.2359*$H$2,0)</f>
        <v>16581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70288</v>
      </c>
      <c r="M215" s="13">
        <f>H215+K215</f>
        <v>16581</v>
      </c>
      <c r="N215" s="13">
        <f>L215+M215</f>
        <v>86869</v>
      </c>
      <c r="O215" s="13">
        <f>SUM(N215:N215)</f>
        <v>86869</v>
      </c>
    </row>
    <row r="216" spans="1:15" ht="15.75" x14ac:dyDescent="0.25">
      <c r="A216" s="128" t="s">
        <v>101</v>
      </c>
      <c r="B216" s="128"/>
      <c r="C216" s="128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25" t="s">
        <v>102</v>
      </c>
      <c r="B217" s="126"/>
      <c r="C217" s="126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1603</v>
      </c>
      <c r="F218" s="6">
        <f>ROUND(D218*E218,0)</f>
        <v>1114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1526</v>
      </c>
      <c r="F219" s="6">
        <f t="shared" ref="F219:F221" si="26">ROUND(D219*E219,0)</f>
        <v>1007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1526</v>
      </c>
      <c r="F220" s="6">
        <f t="shared" si="26"/>
        <v>610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1526</v>
      </c>
      <c r="F221" s="6">
        <f t="shared" si="26"/>
        <v>153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2884</v>
      </c>
      <c r="G222" s="5">
        <f>ROUNDUP(F222*$G$2,0)</f>
        <v>11536</v>
      </c>
      <c r="H222" s="5">
        <f>ROUNDUP(F222*0.2359*$H$2,0)</f>
        <v>2722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11536</v>
      </c>
      <c r="M222" s="13">
        <f>H222+K222</f>
        <v>2722</v>
      </c>
      <c r="N222" s="13">
        <f>L222+M222</f>
        <v>14258</v>
      </c>
      <c r="O222" s="13">
        <f>SUM(N222:N222)</f>
        <v>14258</v>
      </c>
    </row>
    <row r="223" spans="1:15" ht="15.75" customHeight="1" x14ac:dyDescent="0.25">
      <c r="A223" s="121" t="s">
        <v>59</v>
      </c>
      <c r="B223" s="122"/>
      <c r="C223" s="122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1195</v>
      </c>
      <c r="F224" s="6">
        <f>ROUND(D224*E224,0)</f>
        <v>1195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1603</v>
      </c>
      <c r="F225" s="6">
        <f>ROUND(D225*E225,0)</f>
        <v>826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1526</v>
      </c>
      <c r="F226" s="6">
        <f t="shared" ref="F226" si="27">ROUND(D226*E226,0)</f>
        <v>305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2326</v>
      </c>
      <c r="G227" s="5">
        <f>ROUNDUP(F227*$G$2,0)</f>
        <v>9304</v>
      </c>
      <c r="H227" s="5">
        <f>ROUNDUP(F227*0.2359*$H$2,0)</f>
        <v>2195</v>
      </c>
      <c r="I227" s="5">
        <v>210</v>
      </c>
      <c r="J227" s="5">
        <f>ROUNDUP(I227*$J$2,0)</f>
        <v>840</v>
      </c>
      <c r="K227" s="5">
        <f>ROUNDUP(I227*0.2359*$K$2,0)</f>
        <v>199</v>
      </c>
      <c r="L227" s="13">
        <f>G227+J227</f>
        <v>10144</v>
      </c>
      <c r="M227" s="13">
        <f>H227+K227</f>
        <v>2394</v>
      </c>
      <c r="N227" s="13">
        <f>L227+M227</f>
        <v>12538</v>
      </c>
      <c r="O227" s="13">
        <f>SUM(N227:N227)</f>
        <v>12538</v>
      </c>
    </row>
    <row r="228" spans="1:15" ht="15.75" customHeight="1" x14ac:dyDescent="0.25">
      <c r="A228" s="121" t="s">
        <v>103</v>
      </c>
      <c r="B228" s="122"/>
      <c r="C228" s="122"/>
      <c r="D228" s="122"/>
      <c r="E228" s="122"/>
      <c r="F228" s="131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1680</v>
      </c>
      <c r="F229" s="6">
        <f>ROUND(D229*E229,0)</f>
        <v>1680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1603</v>
      </c>
      <c r="F230" s="6">
        <f t="shared" ref="F230:F235" si="28">ROUND(D230*E230,0)</f>
        <v>481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1526</v>
      </c>
      <c r="F231" s="6">
        <f t="shared" si="28"/>
        <v>9621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1526</v>
      </c>
      <c r="F232" s="6">
        <f t="shared" si="28"/>
        <v>954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1526</v>
      </c>
      <c r="F233" s="6">
        <f t="shared" si="28"/>
        <v>763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1145</v>
      </c>
      <c r="F234" s="6">
        <f t="shared" si="28"/>
        <v>364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1526</v>
      </c>
      <c r="F235" s="6">
        <f t="shared" si="28"/>
        <v>114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13977</v>
      </c>
      <c r="G236" s="5">
        <f>ROUNDUP(F236*$G$2,0)</f>
        <v>55908</v>
      </c>
      <c r="H236" s="5">
        <f>ROUNDUP(F236*0.2359*$H$2,0)</f>
        <v>13189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55908</v>
      </c>
      <c r="M236" s="13">
        <f>H236+K236</f>
        <v>13189</v>
      </c>
      <c r="N236" s="13">
        <f>L236+M236</f>
        <v>69097</v>
      </c>
      <c r="O236" s="13">
        <f>SUM(N236:N236)</f>
        <v>69097</v>
      </c>
    </row>
    <row r="237" spans="1:15" ht="15.75" customHeight="1" x14ac:dyDescent="0.25">
      <c r="A237" s="121" t="s">
        <v>104</v>
      </c>
      <c r="B237" s="122"/>
      <c r="C237" s="122"/>
      <c r="D237" s="122"/>
      <c r="E237" s="122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1831</v>
      </c>
      <c r="F238" s="37">
        <f>ROUND(D238*E238,0)</f>
        <v>1831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1603</v>
      </c>
      <c r="F239" s="37">
        <f t="shared" ref="F239:F245" si="29">ROUND(D239*E239,0)</f>
        <v>1603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1526</v>
      </c>
      <c r="F240" s="37">
        <f t="shared" si="29"/>
        <v>16037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1526</v>
      </c>
      <c r="F241" s="37">
        <f t="shared" si="29"/>
        <v>1717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1526</v>
      </c>
      <c r="F242" s="37">
        <f t="shared" si="29"/>
        <v>1373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1145</v>
      </c>
      <c r="F243" s="37">
        <f t="shared" si="29"/>
        <v>802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1526</v>
      </c>
      <c r="F244" s="37">
        <f t="shared" si="29"/>
        <v>763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1526</v>
      </c>
      <c r="F245" s="37">
        <f t="shared" si="29"/>
        <v>153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24279</v>
      </c>
      <c r="G246" s="5">
        <f>ROUNDUP(F246*$G$2,0)</f>
        <v>97116</v>
      </c>
      <c r="H246" s="5">
        <f>ROUNDUP(F246*0.2359*$H$2,0)</f>
        <v>22910</v>
      </c>
      <c r="I246" s="5">
        <f>245.7+66.5</f>
        <v>312.2</v>
      </c>
      <c r="J246" s="5">
        <f>ROUNDUP(I246*$J$2,0)</f>
        <v>1249</v>
      </c>
      <c r="K246" s="5">
        <f>ROUNDUP(I246*0.2359*$K$2,0)</f>
        <v>295</v>
      </c>
      <c r="L246" s="13">
        <f>G246+J246</f>
        <v>98365</v>
      </c>
      <c r="M246" s="13">
        <f>H246+K246</f>
        <v>23205</v>
      </c>
      <c r="N246" s="13">
        <f>L246+M246</f>
        <v>121570</v>
      </c>
      <c r="O246" s="13">
        <f>SUM(N246:N246)</f>
        <v>121570</v>
      </c>
    </row>
    <row r="247" spans="1:15" ht="15.75" x14ac:dyDescent="0.25">
      <c r="A247" s="121" t="s">
        <v>105</v>
      </c>
      <c r="B247" s="122"/>
      <c r="C247" s="122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2138</v>
      </c>
      <c r="F248" s="37">
        <f>ROUND(D248*E248,0)</f>
        <v>2138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1647</v>
      </c>
      <c r="F249" s="37">
        <f t="shared" ref="F249:F255" si="30">ROUND(D249*E249,0)</f>
        <v>1647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1526</v>
      </c>
      <c r="F250" s="37">
        <f t="shared" si="30"/>
        <v>26705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1526</v>
      </c>
      <c r="F251" s="37">
        <f t="shared" si="30"/>
        <v>954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1526</v>
      </c>
      <c r="F252" s="37">
        <f t="shared" si="30"/>
        <v>1717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1526</v>
      </c>
      <c r="F253" s="37">
        <f t="shared" si="30"/>
        <v>1717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1145</v>
      </c>
      <c r="F254" s="37">
        <f t="shared" si="30"/>
        <v>1783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1526</v>
      </c>
      <c r="F255" s="37">
        <f t="shared" si="30"/>
        <v>153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36814</v>
      </c>
      <c r="G256" s="5">
        <f>ROUNDUP(F256*$G$2,0)</f>
        <v>147256</v>
      </c>
      <c r="H256" s="5">
        <f>ROUNDUP(F256*0.2359*$H$2,0)</f>
        <v>34738</v>
      </c>
      <c r="I256" s="5">
        <f>598.5+156.66</f>
        <v>755.16</v>
      </c>
      <c r="J256" s="5">
        <f>ROUNDUP(I256*$J$2,0)</f>
        <v>3021</v>
      </c>
      <c r="K256" s="5">
        <f>ROUNDUP(I256*0.2359*$K$2,0)</f>
        <v>713</v>
      </c>
      <c r="L256" s="13">
        <f>G256+J256</f>
        <v>150277</v>
      </c>
      <c r="M256" s="13">
        <f>H256+K256</f>
        <v>35451</v>
      </c>
      <c r="N256" s="13">
        <f>L256+M256</f>
        <v>185728</v>
      </c>
      <c r="O256" s="13">
        <f>SUM(N256:N256)</f>
        <v>185728</v>
      </c>
    </row>
    <row r="257" spans="1:15" ht="15.75" x14ac:dyDescent="0.25">
      <c r="A257" s="121" t="s">
        <v>106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1773</v>
      </c>
      <c r="F258" s="6">
        <f>ROUND(D258*E258,0)</f>
        <v>1773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1649</v>
      </c>
      <c r="F259" s="6">
        <f t="shared" ref="F259:F260" si="31">ROUND(D259*E259,0)</f>
        <v>989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2.44</v>
      </c>
      <c r="E260" s="6">
        <v>1145</v>
      </c>
      <c r="F260" s="6">
        <f t="shared" si="31"/>
        <v>2794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4.04</v>
      </c>
      <c r="E261" s="3"/>
      <c r="F261" s="3">
        <f>SUM(F258:F260)</f>
        <v>5556</v>
      </c>
      <c r="G261" s="5">
        <f>ROUNDUP(F261*$G$2,0)</f>
        <v>22224</v>
      </c>
      <c r="H261" s="5">
        <f>ROUNDUP(F261*0.2359*$H$2,0)</f>
        <v>5243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22224</v>
      </c>
      <c r="M261" s="13">
        <f>H261+K261</f>
        <v>5243</v>
      </c>
      <c r="N261" s="13">
        <f>L261+M261</f>
        <v>27467</v>
      </c>
      <c r="O261" s="13">
        <f>SUM(N261:N261)</f>
        <v>27467</v>
      </c>
    </row>
    <row r="262" spans="1:15" ht="15.75" x14ac:dyDescent="0.25">
      <c r="A262" s="121" t="s">
        <v>107</v>
      </c>
      <c r="B262" s="122"/>
      <c r="C262" s="122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1817</v>
      </c>
      <c r="F263" s="42">
        <f>ROUND(D263*E263,0)</f>
        <v>1817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1690</v>
      </c>
      <c r="F264" s="42">
        <f t="shared" ref="F264:F265" si="32">ROUND(D264*E264,0)</f>
        <v>1690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0.18</v>
      </c>
      <c r="E265" s="42">
        <v>1145</v>
      </c>
      <c r="F265" s="42">
        <f t="shared" si="32"/>
        <v>206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3.18</v>
      </c>
      <c r="E267" s="44"/>
      <c r="F267" s="44">
        <f>SUM(F263:F266)</f>
        <v>3713</v>
      </c>
      <c r="G267" s="5">
        <f>ROUNDUP(F267*$G$2,0)</f>
        <v>14852</v>
      </c>
      <c r="H267" s="5">
        <f>ROUNDUP(F267*0.2359*$H$2,0)</f>
        <v>3504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14852</v>
      </c>
      <c r="M267" s="13">
        <f>H267+K267</f>
        <v>3504</v>
      </c>
      <c r="N267" s="13">
        <f>L267+M267</f>
        <v>18356</v>
      </c>
      <c r="O267" s="13">
        <f>SUM(N267:N267)</f>
        <v>18356</v>
      </c>
    </row>
    <row r="268" spans="1:15" ht="15.75" x14ac:dyDescent="0.25">
      <c r="A268" s="121" t="s">
        <v>108</v>
      </c>
      <c r="B268" s="122"/>
      <c r="C268" s="122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1922</v>
      </c>
      <c r="F269" s="6">
        <f>ROUND(D269*E269,0)</f>
        <v>1922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1769</v>
      </c>
      <c r="F270" s="6">
        <f t="shared" ref="F270:F272" si="33">ROUND(D270*E270,0)</f>
        <v>1769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1603</v>
      </c>
      <c r="F271" s="6">
        <f t="shared" si="33"/>
        <v>802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1145</v>
      </c>
      <c r="F272" s="6">
        <f t="shared" si="33"/>
        <v>2819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7312</v>
      </c>
      <c r="G273" s="5">
        <f>ROUNDUP(F273*$G$2,0)</f>
        <v>29248</v>
      </c>
      <c r="H273" s="5">
        <f>ROUNDUP(F273*0.2359*$H$2,0)</f>
        <v>6900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29248</v>
      </c>
      <c r="M273" s="13">
        <f>H273+K273</f>
        <v>6900</v>
      </c>
      <c r="N273" s="13">
        <f>L273+M273</f>
        <v>36148</v>
      </c>
      <c r="O273" s="13">
        <f>SUM(N273:N273)</f>
        <v>36148</v>
      </c>
    </row>
    <row r="274" spans="1:15" ht="15.75" x14ac:dyDescent="0.25">
      <c r="A274" s="121" t="s">
        <v>109</v>
      </c>
      <c r="B274" s="122"/>
      <c r="C274" s="122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1730</v>
      </c>
      <c r="F275" s="6">
        <f>ROUND(D275*E275,0)</f>
        <v>1730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1609</v>
      </c>
      <c r="F276" s="6">
        <f t="shared" ref="F276:F277" si="34">ROUND(D276*E276,0)</f>
        <v>1609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1603</v>
      </c>
      <c r="F277" s="6">
        <f t="shared" si="34"/>
        <v>1603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4942</v>
      </c>
      <c r="G278" s="5">
        <f>ROUNDUP(F278*$G$2,0)</f>
        <v>19768</v>
      </c>
      <c r="H278" s="5">
        <f>ROUNDUP(F278*0.2359*$H$2,0)</f>
        <v>4664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19768</v>
      </c>
      <c r="M278" s="13">
        <f>H278+K278</f>
        <v>4664</v>
      </c>
      <c r="N278" s="13">
        <f>L278+M278</f>
        <v>24432</v>
      </c>
      <c r="O278" s="13">
        <f>SUM(N278:N278)</f>
        <v>24432</v>
      </c>
    </row>
    <row r="280" spans="1:15" ht="21" customHeight="1" x14ac:dyDescent="0.25">
      <c r="C280" s="98" t="s">
        <v>142</v>
      </c>
      <c r="D280" s="102">
        <f>SUM(D4:D278)/2</f>
        <v>162.19900000000004</v>
      </c>
      <c r="E280" s="47"/>
      <c r="F280" s="102">
        <f>SUM(F4:F278)/2</f>
        <v>242548</v>
      </c>
      <c r="G280" s="47">
        <f t="shared" ref="G280:O280" si="35">SUM(G4:G278)</f>
        <v>970192</v>
      </c>
      <c r="H280" s="47">
        <f t="shared" si="35"/>
        <v>228884</v>
      </c>
      <c r="I280" s="47">
        <f t="shared" si="35"/>
        <v>1894.08</v>
      </c>
      <c r="J280" s="47">
        <f t="shared" si="35"/>
        <v>7580</v>
      </c>
      <c r="K280" s="47">
        <f t="shared" si="35"/>
        <v>1792</v>
      </c>
      <c r="L280" s="47">
        <f t="shared" si="35"/>
        <v>977772</v>
      </c>
      <c r="M280" s="47">
        <f t="shared" si="35"/>
        <v>230676</v>
      </c>
      <c r="N280" s="103">
        <f t="shared" si="35"/>
        <v>1208448</v>
      </c>
      <c r="O280" s="103">
        <f t="shared" si="35"/>
        <v>1208448</v>
      </c>
    </row>
    <row r="282" spans="1:15" x14ac:dyDescent="0.25">
      <c r="M282" s="95"/>
      <c r="N282" s="111"/>
    </row>
    <row r="283" spans="1:15" x14ac:dyDescent="0.25">
      <c r="M283" s="113"/>
      <c r="N283" s="111"/>
    </row>
    <row r="284" spans="1:15" x14ac:dyDescent="0.25">
      <c r="L284" s="93"/>
      <c r="N284" s="110"/>
      <c r="O284" s="96"/>
    </row>
    <row r="285" spans="1:15" x14ac:dyDescent="0.25">
      <c r="M285" s="96"/>
      <c r="N285" s="96"/>
      <c r="O285" s="96"/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7DE5-F5E5-4413-8D41-A2295C186C7A}">
  <sheetPr>
    <pageSetUpPr fitToPage="1"/>
  </sheetPr>
  <dimension ref="A1:O290"/>
  <sheetViews>
    <sheetView zoomScale="115" zoomScaleNormal="115" zoomScaleSheetLayoutView="100" workbookViewId="0">
      <pane ySplit="3" topLeftCell="A253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23" t="s">
        <v>167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168</v>
      </c>
      <c r="B2" s="124"/>
      <c r="C2" s="124"/>
      <c r="D2" s="124"/>
      <c r="E2" s="124"/>
      <c r="F2" s="124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1603</v>
      </c>
      <c r="F6" s="6">
        <f t="shared" ref="F6:F11" si="0">ROUND(D6*E6,0)</f>
        <v>641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1145</v>
      </c>
      <c r="F9" s="6">
        <f t="shared" si="0"/>
        <v>573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1526</v>
      </c>
      <c r="F10" s="6">
        <f t="shared" si="0"/>
        <v>92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2909</v>
      </c>
      <c r="G12" s="5">
        <f>ROUNDUP(F12*$G$2,0)</f>
        <v>11636</v>
      </c>
      <c r="H12" s="5">
        <f>ROUNDUP(F12*0.2359*$H$2,0)</f>
        <v>2745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11636</v>
      </c>
      <c r="M12" s="13">
        <f>H12+K12</f>
        <v>2745</v>
      </c>
      <c r="N12" s="13">
        <f>L12+M12</f>
        <v>14381</v>
      </c>
      <c r="O12" s="13">
        <f>SUM(N12:N12)</f>
        <v>14381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1526</v>
      </c>
      <c r="F15" s="6">
        <f t="shared" ref="F15:F18" si="1">ROUND(D15*E15,0)</f>
        <v>4010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1526</v>
      </c>
      <c r="F16" s="6">
        <f t="shared" si="1"/>
        <v>382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1526</v>
      </c>
      <c r="F17" s="6">
        <f t="shared" si="1"/>
        <v>305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1145</v>
      </c>
      <c r="F18" s="6">
        <f t="shared" si="1"/>
        <v>252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5270</v>
      </c>
      <c r="G19" s="5">
        <f>ROUNDUP(F19*$G$2,0)</f>
        <v>21080</v>
      </c>
      <c r="H19" s="5">
        <f>ROUNDUP(F19*0.2359*$H$2,0)</f>
        <v>4973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21080</v>
      </c>
      <c r="M19" s="13">
        <f>H19+K19</f>
        <v>4973</v>
      </c>
      <c r="N19" s="13">
        <f>L19+M19</f>
        <v>26053</v>
      </c>
      <c r="O19" s="13">
        <f>SUM(N19:N19)</f>
        <v>26053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5600</v>
      </c>
      <c r="H26" s="5">
        <f>ROUNDUP(F26*0.2359*$H$2,0)</f>
        <v>1322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5600</v>
      </c>
      <c r="M26" s="13">
        <f>H26+K26</f>
        <v>1322</v>
      </c>
      <c r="N26" s="13">
        <f>L26+M26</f>
        <v>6922</v>
      </c>
      <c r="O26" s="13">
        <f>SUM(N26:N26)</f>
        <v>6922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1603</v>
      </c>
      <c r="F28" s="6">
        <f>ROUND(D28*E28,0)</f>
        <v>401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1526</v>
      </c>
      <c r="F29" s="6">
        <f t="shared" ref="F29:F33" si="4">ROUND(D29*E29,0)</f>
        <v>4030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1526</v>
      </c>
      <c r="F30" s="6">
        <f t="shared" si="4"/>
        <v>572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1526</v>
      </c>
      <c r="F31" s="6">
        <f t="shared" si="4"/>
        <v>458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1145</v>
      </c>
      <c r="F32" s="6">
        <f t="shared" si="4"/>
        <v>271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5808</v>
      </c>
      <c r="G34" s="5">
        <f>ROUNDUP(F34*$G$2,0)</f>
        <v>23232</v>
      </c>
      <c r="H34" s="5">
        <f>ROUNDUP(F34*0.2359*$H$2,0)</f>
        <v>5481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23232</v>
      </c>
      <c r="M34" s="13">
        <f>H34+K34</f>
        <v>5481</v>
      </c>
      <c r="N34" s="13">
        <f>L34+M34</f>
        <v>28713</v>
      </c>
      <c r="O34" s="13">
        <f>SUM(N34:N34)</f>
        <v>28713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1526</v>
      </c>
      <c r="F37" s="6">
        <f>ROUND(D37*E37,0)</f>
        <v>382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1374</v>
      </c>
      <c r="F38" s="6">
        <f>ROUND(D38*E38,0)</f>
        <v>137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1526</v>
      </c>
      <c r="F39" s="6">
        <f>ROUND(D39*E39,0)</f>
        <v>107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1526</v>
      </c>
      <c r="F40" s="6">
        <f t="shared" ref="F40" si="5">ROUND(D40*E40,0)</f>
        <v>153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779</v>
      </c>
      <c r="G41" s="5">
        <f>ROUNDUP(F41*$G$2,0)</f>
        <v>3116</v>
      </c>
      <c r="H41" s="5">
        <f>ROUNDUP(F41*0.2359*$H$2,0)</f>
        <v>736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3116</v>
      </c>
      <c r="M41" s="13">
        <f>H41+K41</f>
        <v>736</v>
      </c>
      <c r="N41" s="13">
        <f>L41+M41</f>
        <v>3852</v>
      </c>
      <c r="O41" s="13">
        <f>SUM(N41:N41)</f>
        <v>3852</v>
      </c>
    </row>
    <row r="42" spans="1:15" ht="15.75" customHeight="1" x14ac:dyDescent="0.25">
      <c r="A42" s="146" t="s">
        <v>116</v>
      </c>
      <c r="B42" s="147"/>
      <c r="C42" s="147"/>
      <c r="D42" s="147"/>
      <c r="E42" s="147"/>
      <c r="F42" s="148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1680</v>
      </c>
      <c r="F43" s="6">
        <f t="shared" ref="F43:F49" si="6">ROUND(D43*E43,0)</f>
        <v>1680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1526</v>
      </c>
      <c r="F44" s="6">
        <f t="shared" si="6"/>
        <v>7198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1526</v>
      </c>
      <c r="F46" s="6">
        <f t="shared" si="6"/>
        <v>610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1145</v>
      </c>
      <c r="F47" s="6">
        <f t="shared" si="6"/>
        <v>451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1526</v>
      </c>
      <c r="F48" s="49">
        <f t="shared" si="6"/>
        <v>191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1526</v>
      </c>
      <c r="F49" s="6">
        <f t="shared" si="6"/>
        <v>76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10969</v>
      </c>
      <c r="G50" s="5">
        <f>ROUNDUP(F50*$G$2,0)</f>
        <v>43876</v>
      </c>
      <c r="H50" s="5">
        <f>ROUNDUP(F50*0.2359*$H$2,0)</f>
        <v>10351</v>
      </c>
      <c r="I50" s="5">
        <v>204.62</v>
      </c>
      <c r="J50" s="5">
        <f>ROUNDUP(I50*$J$2,0)</f>
        <v>819</v>
      </c>
      <c r="K50" s="5">
        <f>ROUNDUP(I50*0.2359*$K$2,0)</f>
        <v>194</v>
      </c>
      <c r="L50" s="13">
        <f>G50+J50</f>
        <v>44695</v>
      </c>
      <c r="M50" s="13">
        <f>H50+K50</f>
        <v>10545</v>
      </c>
      <c r="N50" s="13">
        <f>L50+M50</f>
        <v>55240</v>
      </c>
      <c r="O50" s="13">
        <f>SUM(N50:N50)</f>
        <v>55240</v>
      </c>
    </row>
    <row r="51" spans="1:15" ht="15.75" x14ac:dyDescent="0.25">
      <c r="A51" s="128" t="s">
        <v>91</v>
      </c>
      <c r="B51" s="128"/>
      <c r="C51" s="128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29" t="s">
        <v>79</v>
      </c>
      <c r="B52" s="127"/>
      <c r="C52" s="127"/>
      <c r="D52" s="127"/>
      <c r="E52" s="127"/>
      <c r="F52" s="130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1603</v>
      </c>
      <c r="F53" s="6">
        <f>ROUND(D53*E53,0)</f>
        <v>82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1145</v>
      </c>
      <c r="F54" s="6">
        <f t="shared" ref="F54:F55" si="7">ROUND(D54*E54,0)</f>
        <v>1145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1526</v>
      </c>
      <c r="F55" s="6">
        <f t="shared" si="7"/>
        <v>305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1532</v>
      </c>
      <c r="G56" s="5">
        <f>ROUNDUP(F56*$G$2,0)</f>
        <v>6128</v>
      </c>
      <c r="H56" s="5">
        <f>ROUNDUP(F56*0.2359*$H$2,0)</f>
        <v>1446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6128</v>
      </c>
      <c r="M56" s="13">
        <f>H56+K56</f>
        <v>1446</v>
      </c>
      <c r="N56" s="13">
        <f>L56+M56</f>
        <v>7574</v>
      </c>
      <c r="O56" s="13">
        <f>SUM(N56:N56)</f>
        <v>7574</v>
      </c>
    </row>
    <row r="57" spans="1:15" ht="15.75" customHeight="1" x14ac:dyDescent="0.25">
      <c r="A57" s="121" t="s">
        <v>81</v>
      </c>
      <c r="B57" s="122"/>
      <c r="C57" s="122"/>
      <c r="D57" s="122"/>
      <c r="E57" s="122"/>
      <c r="F57" s="131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1680</v>
      </c>
      <c r="F58" s="49">
        <f>ROUND(D58*E58,0)</f>
        <v>1680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1603</v>
      </c>
      <c r="F59" s="49">
        <f t="shared" ref="F59:F65" si="8">ROUND(D59*E59,0)</f>
        <v>802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1526</v>
      </c>
      <c r="F60" s="49">
        <f t="shared" si="8"/>
        <v>7116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1526</v>
      </c>
      <c r="F61" s="49">
        <f t="shared" si="8"/>
        <v>954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1526</v>
      </c>
      <c r="F62" s="49">
        <f t="shared" si="8"/>
        <v>763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1145</v>
      </c>
      <c r="F63" s="49">
        <f t="shared" si="8"/>
        <v>412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1526</v>
      </c>
      <c r="F64" s="49">
        <f t="shared" si="8"/>
        <v>1526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1526</v>
      </c>
      <c r="F65" s="49">
        <f t="shared" si="8"/>
        <v>114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13367</v>
      </c>
      <c r="G66" s="5">
        <f>ROUNDUP(F66*$G$2,0)</f>
        <v>53468</v>
      </c>
      <c r="H66" s="5">
        <f>ROUNDUP(F66*0.2359*$H$2,0)</f>
        <v>12614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53468</v>
      </c>
      <c r="M66" s="13">
        <f>H66+K66</f>
        <v>12614</v>
      </c>
      <c r="N66" s="13">
        <f>L66+M66</f>
        <v>66082</v>
      </c>
      <c r="O66" s="13">
        <f>SUM(N66:N66)</f>
        <v>66082</v>
      </c>
    </row>
    <row r="67" spans="1:15" ht="15.75" customHeight="1" x14ac:dyDescent="0.25">
      <c r="A67" s="132" t="s">
        <v>82</v>
      </c>
      <c r="B67" s="133"/>
      <c r="C67" s="133"/>
      <c r="D67" s="133"/>
      <c r="E67" s="133"/>
      <c r="F67" s="134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1680</v>
      </c>
      <c r="F68" s="49">
        <f>ROUND(D68*E68,0)</f>
        <v>1680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87">
        <v>1.0629999999999999</v>
      </c>
      <c r="E69" s="42">
        <v>1145</v>
      </c>
      <c r="F69" s="49">
        <f>ROUND(D69*E69,0)</f>
        <v>1217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2.0629999999999997</v>
      </c>
      <c r="E70" s="3"/>
      <c r="F70" s="3">
        <f>SUM(F68:F69)</f>
        <v>2897</v>
      </c>
      <c r="G70" s="5">
        <f>ROUNDUP(F70*$G$2,0)</f>
        <v>11588</v>
      </c>
      <c r="H70" s="5">
        <f>ROUNDUP(F70*0.2359*$H$2,0)</f>
        <v>2734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11588</v>
      </c>
      <c r="M70" s="13">
        <f>H70+K70</f>
        <v>2734</v>
      </c>
      <c r="N70" s="13">
        <f>L70+M70</f>
        <v>14322</v>
      </c>
      <c r="O70" s="13">
        <f>SUM(N70:N70)</f>
        <v>14322</v>
      </c>
    </row>
    <row r="71" spans="1:15" ht="15.75" x14ac:dyDescent="0.25">
      <c r="A71" s="128" t="s">
        <v>92</v>
      </c>
      <c r="B71" s="128"/>
      <c r="C71" s="128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25" t="s">
        <v>32</v>
      </c>
      <c r="B72" s="126"/>
      <c r="C72" s="126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1603</v>
      </c>
      <c r="F73" s="6">
        <f t="shared" ref="F73:F79" si="9">ROUND(D73*E73,0)</f>
        <v>160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1603</v>
      </c>
      <c r="F74" s="6">
        <f t="shared" si="9"/>
        <v>103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1374</v>
      </c>
      <c r="F75" s="6">
        <f t="shared" si="9"/>
        <v>536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1526</v>
      </c>
      <c r="F76" s="6">
        <f t="shared" si="9"/>
        <v>572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1145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1526</v>
      </c>
      <c r="F78" s="6">
        <f t="shared" si="9"/>
        <v>92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1526</v>
      </c>
      <c r="F79" s="6">
        <f t="shared" si="9"/>
        <v>153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1616</v>
      </c>
      <c r="G80" s="5">
        <f>ROUNDUP(F80*$G$2,0)</f>
        <v>6464</v>
      </c>
      <c r="H80" s="5">
        <f>ROUNDUP(F80*0.2359*$H$2,0)</f>
        <v>1525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6464</v>
      </c>
      <c r="M80" s="13">
        <f>H80+K80</f>
        <v>1525</v>
      </c>
      <c r="N80" s="13">
        <f>L80+M80</f>
        <v>7989</v>
      </c>
      <c r="O80" s="13">
        <f>SUM(N80:N80)</f>
        <v>7989</v>
      </c>
    </row>
    <row r="81" spans="1:15" ht="15.75" customHeight="1" x14ac:dyDescent="0.25">
      <c r="A81" s="121" t="s">
        <v>115</v>
      </c>
      <c r="B81" s="122"/>
      <c r="C81" s="122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0.12</v>
      </c>
      <c r="E82" s="6">
        <v>1680</v>
      </c>
      <c r="F82" s="6">
        <f>ROUND(D82*E82,0)</f>
        <v>202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1603</v>
      </c>
      <c r="F83" s="49">
        <f t="shared" ref="F83:F89" si="10">ROUND(D83*E83,0)</f>
        <v>321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1526</v>
      </c>
      <c r="F84" s="6">
        <f t="shared" si="10"/>
        <v>3690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1526</v>
      </c>
      <c r="F85" s="6">
        <f t="shared" si="10"/>
        <v>382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1526</v>
      </c>
      <c r="F86" s="6">
        <f t="shared" si="10"/>
        <v>305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1145</v>
      </c>
      <c r="F87" s="6">
        <f t="shared" si="10"/>
        <v>243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1526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1526</v>
      </c>
      <c r="F89" s="6">
        <f t="shared" si="10"/>
        <v>76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3.45</v>
      </c>
      <c r="E90" s="80"/>
      <c r="F90" s="80">
        <f>SUM(F82:F89)</f>
        <v>5219</v>
      </c>
      <c r="G90" s="5">
        <f>ROUNDUP(F90*$G$2,0)</f>
        <v>20876</v>
      </c>
      <c r="H90" s="5">
        <f>ROUNDUP(F90*0.2359*$H$2,0)</f>
        <v>4925</v>
      </c>
      <c r="I90" s="5">
        <v>62.18</v>
      </c>
      <c r="J90" s="5">
        <f>ROUNDUP(I90*$J$2,0)</f>
        <v>249</v>
      </c>
      <c r="K90" s="5">
        <f>ROUNDUP(I90*0.2359*$K$2,0)</f>
        <v>59</v>
      </c>
      <c r="L90" s="13">
        <f>G90+J90</f>
        <v>21125</v>
      </c>
      <c r="M90" s="13">
        <f>H90+K90</f>
        <v>4984</v>
      </c>
      <c r="N90" s="13">
        <f>L90+M90</f>
        <v>26109</v>
      </c>
      <c r="O90" s="13">
        <f>SUM(N90:N90)</f>
        <v>26109</v>
      </c>
    </row>
    <row r="91" spans="1:15" ht="15.75" x14ac:dyDescent="0.25">
      <c r="A91" s="128" t="s">
        <v>114</v>
      </c>
      <c r="B91" s="128"/>
      <c r="C91" s="128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25" t="s">
        <v>83</v>
      </c>
      <c r="B92" s="126"/>
      <c r="C92" s="126"/>
      <c r="D92" s="126"/>
      <c r="E92" s="126"/>
      <c r="F92" s="135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1603</v>
      </c>
      <c r="F93" s="9">
        <f>ROUND(D93*E93,0)</f>
        <v>67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1145</v>
      </c>
      <c r="F94" s="9">
        <f>ROUND(D94*E94,0)</f>
        <v>1068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1526</v>
      </c>
      <c r="F95" s="9">
        <f>ROUND(D95*E95,0)</f>
        <v>229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1526</v>
      </c>
      <c r="F96" s="9">
        <f>ROUND(D96*E96,0)</f>
        <v>153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1517</v>
      </c>
      <c r="G97" s="5">
        <f>ROUNDUP(F97*$G$2,0)</f>
        <v>6068</v>
      </c>
      <c r="H97" s="5">
        <f>ROUNDUP(F97*0.2359*$H$2,0)</f>
        <v>1432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6068</v>
      </c>
      <c r="M97" s="13">
        <f>H97+K97</f>
        <v>1432</v>
      </c>
      <c r="N97" s="13">
        <f>L97+M97</f>
        <v>7500</v>
      </c>
      <c r="O97" s="13">
        <f>SUM(N97:N97)</f>
        <v>7500</v>
      </c>
    </row>
    <row r="98" spans="1:15" ht="15.75" customHeight="1" x14ac:dyDescent="0.25">
      <c r="A98" s="121" t="s">
        <v>84</v>
      </c>
      <c r="B98" s="122"/>
      <c r="C98" s="122"/>
      <c r="D98" s="122"/>
      <c r="E98" s="122"/>
      <c r="F98" s="131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1781</v>
      </c>
      <c r="F99" s="6">
        <f>ROUND(D99*E99,0)</f>
        <v>1781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1603</v>
      </c>
      <c r="F100" s="6">
        <f t="shared" ref="F100:F106" si="11">ROUND(D100*E100,0)</f>
        <v>802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7.1079999999999997</v>
      </c>
      <c r="E101" s="6">
        <v>1526</v>
      </c>
      <c r="F101" s="6">
        <f t="shared" si="11"/>
        <v>10847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1526</v>
      </c>
      <c r="F102" s="6">
        <f t="shared" si="11"/>
        <v>1106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1526</v>
      </c>
      <c r="F103" s="6">
        <f t="shared" si="11"/>
        <v>1145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1526</v>
      </c>
      <c r="F104" s="6">
        <f t="shared" si="11"/>
        <v>763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1145</v>
      </c>
      <c r="F105" s="6">
        <f t="shared" si="11"/>
        <v>637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1526</v>
      </c>
      <c r="F106" s="6">
        <f t="shared" si="11"/>
        <v>114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11.213999999999999</v>
      </c>
      <c r="E107" s="3"/>
      <c r="F107" s="3">
        <f>SUM(F99:F106)</f>
        <v>17195</v>
      </c>
      <c r="G107" s="5">
        <f>ROUNDUP(F107*$G$2,0)</f>
        <v>68780</v>
      </c>
      <c r="H107" s="5">
        <f>ROUNDUP(F107*0.2359*$H$2,0)</f>
        <v>16226</v>
      </c>
      <c r="I107" s="5">
        <v>154.38</v>
      </c>
      <c r="J107" s="5">
        <f>ROUNDUP(I107*$J$2,0)</f>
        <v>618</v>
      </c>
      <c r="K107" s="5">
        <f>ROUNDUP(I107*0.2359*$K$2,0)</f>
        <v>146</v>
      </c>
      <c r="L107" s="13">
        <f>G107+J107</f>
        <v>69398</v>
      </c>
      <c r="M107" s="13">
        <f>H107+K107</f>
        <v>16372</v>
      </c>
      <c r="N107" s="13">
        <f>L107+M107</f>
        <v>85770</v>
      </c>
      <c r="O107" s="13">
        <f>SUM(N107:N107)</f>
        <v>85770</v>
      </c>
    </row>
    <row r="108" spans="1:15" ht="15.75" customHeight="1" x14ac:dyDescent="0.25">
      <c r="A108" s="121" t="s">
        <v>113</v>
      </c>
      <c r="B108" s="122"/>
      <c r="C108" s="122"/>
      <c r="D108" s="122"/>
      <c r="E108" s="122"/>
      <c r="F108" s="131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1680</v>
      </c>
      <c r="F109" s="49">
        <f>ROUND(D109*E109,0)</f>
        <v>1562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87">
        <v>1.1399999999999999</v>
      </c>
      <c r="E110" s="42">
        <v>1145</v>
      </c>
      <c r="F110" s="49">
        <f>ROUND(D110*E110,0)</f>
        <v>1305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2.0699999999999998</v>
      </c>
      <c r="E111" s="3"/>
      <c r="F111" s="3">
        <f>SUM(F109:F110)</f>
        <v>2867</v>
      </c>
      <c r="G111" s="5">
        <f>ROUNDUP(F111*$G$2,0)</f>
        <v>11468</v>
      </c>
      <c r="H111" s="5">
        <f>ROUNDUP(F111*0.2359*$H$2,0)</f>
        <v>2706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11468</v>
      </c>
      <c r="M111" s="13">
        <f>H111+K111</f>
        <v>2706</v>
      </c>
      <c r="N111" s="13">
        <f>L111+M111</f>
        <v>14174</v>
      </c>
      <c r="O111" s="13">
        <f>SUM(N111:N111)</f>
        <v>14174</v>
      </c>
    </row>
    <row r="112" spans="1:15" ht="15.75" x14ac:dyDescent="0.25">
      <c r="A112" s="128" t="s">
        <v>93</v>
      </c>
      <c r="B112" s="128"/>
      <c r="C112" s="128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25" t="s">
        <v>35</v>
      </c>
      <c r="B113" s="126"/>
      <c r="C113" s="126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1603</v>
      </c>
      <c r="F114" s="6">
        <f>ROUND(D114*E114,0)</f>
        <v>321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1526</v>
      </c>
      <c r="F115" s="6">
        <f t="shared" ref="F115:F119" si="12">ROUND(D115*E115,0)</f>
        <v>649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1374</v>
      </c>
      <c r="F116" s="6">
        <f t="shared" si="12"/>
        <v>1113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1145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1526</v>
      </c>
      <c r="F118" s="6">
        <f t="shared" si="12"/>
        <v>92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1526</v>
      </c>
      <c r="F119" s="6">
        <f t="shared" si="12"/>
        <v>153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2328</v>
      </c>
      <c r="G120" s="5">
        <f>ROUNDUP(F120*$G$2,0)</f>
        <v>9312</v>
      </c>
      <c r="H120" s="5">
        <f>ROUNDUP(F120*0.2359*$H$2,0)</f>
        <v>2197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9312</v>
      </c>
      <c r="M120" s="13">
        <f>H120+K120</f>
        <v>2197</v>
      </c>
      <c r="N120" s="13">
        <f>L120+M120</f>
        <v>11509</v>
      </c>
      <c r="O120" s="13">
        <f>SUM(N120:N120)</f>
        <v>11509</v>
      </c>
    </row>
    <row r="121" spans="1:15" ht="15.75" x14ac:dyDescent="0.25">
      <c r="A121" s="136" t="s">
        <v>150</v>
      </c>
      <c r="B121" s="137"/>
      <c r="C121" s="137"/>
      <c r="D121" s="137"/>
      <c r="E121" s="137"/>
      <c r="F121" s="138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1603</v>
      </c>
      <c r="F122" s="6">
        <f t="shared" ref="F122:F127" si="13">ROUND(D122*E122,0)</f>
        <v>481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1526</v>
      </c>
      <c r="F123" s="6">
        <f t="shared" si="13"/>
        <v>5903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1526</v>
      </c>
      <c r="F124" s="6">
        <f t="shared" si="13"/>
        <v>572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1526</v>
      </c>
      <c r="F125" s="6">
        <f t="shared" si="13"/>
        <v>458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1145</v>
      </c>
      <c r="F126" s="6">
        <f t="shared" si="13"/>
        <v>243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1526</v>
      </c>
      <c r="F127" s="6">
        <f t="shared" si="13"/>
        <v>76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7733</v>
      </c>
      <c r="G128" s="5">
        <f>ROUNDUP(F128*$G$2,0)</f>
        <v>30932</v>
      </c>
      <c r="H128" s="5">
        <f>ROUNDUP(F128*0.2359*$H$2,0)</f>
        <v>7297</v>
      </c>
      <c r="I128" s="5">
        <v>76.67</v>
      </c>
      <c r="J128" s="5">
        <f>ROUNDUP(I128*$J$2,0)</f>
        <v>307</v>
      </c>
      <c r="K128" s="5">
        <f>ROUNDUP(I128*0.2359*$K$2,0)</f>
        <v>73</v>
      </c>
      <c r="L128" s="13">
        <f>G128+J128</f>
        <v>31239</v>
      </c>
      <c r="M128" s="13">
        <f>H128+K128</f>
        <v>7370</v>
      </c>
      <c r="N128" s="13">
        <f>L128+M128</f>
        <v>38609</v>
      </c>
      <c r="O128" s="13">
        <f>SUM(N128:N128)</f>
        <v>38609</v>
      </c>
    </row>
    <row r="129" spans="1:15" ht="15.75" x14ac:dyDescent="0.25">
      <c r="A129" s="128" t="s">
        <v>95</v>
      </c>
      <c r="B129" s="128"/>
      <c r="C129" s="128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42" t="s">
        <v>85</v>
      </c>
      <c r="B130" s="142"/>
      <c r="C130" s="142"/>
      <c r="D130" s="142"/>
      <c r="E130" s="142"/>
      <c r="F130" s="142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1603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1526</v>
      </c>
      <c r="F132" s="6">
        <f t="shared" ref="F132:F134" si="15">ROUND(D132*E132,0)</f>
        <v>1259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1374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1145</v>
      </c>
      <c r="F134" s="6">
        <f t="shared" si="15"/>
        <v>458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1526</v>
      </c>
      <c r="F135" s="6">
        <f t="shared" si="14"/>
        <v>122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1145</v>
      </c>
      <c r="F136" s="6">
        <f t="shared" si="14"/>
        <v>1145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1526</v>
      </c>
      <c r="F137" s="6">
        <f t="shared" si="14"/>
        <v>153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3137</v>
      </c>
      <c r="G138" s="5">
        <f>ROUNDUP(F138*$G$2,0)</f>
        <v>12548</v>
      </c>
      <c r="H138" s="5">
        <f>ROUNDUP(F138*0.2359*$H$2,0)</f>
        <v>2961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12548</v>
      </c>
      <c r="M138" s="13">
        <f>H138+K138</f>
        <v>2961</v>
      </c>
      <c r="N138" s="13">
        <f>L138+M138</f>
        <v>15509</v>
      </c>
      <c r="O138" s="13">
        <f>SUM(N138:N138)</f>
        <v>15509</v>
      </c>
    </row>
    <row r="139" spans="1:15" ht="19.5" customHeight="1" x14ac:dyDescent="0.25">
      <c r="A139" s="132" t="s">
        <v>86</v>
      </c>
      <c r="B139" s="133"/>
      <c r="C139" s="133"/>
      <c r="D139" s="133"/>
      <c r="E139" s="133"/>
      <c r="F139" s="134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1680</v>
      </c>
      <c r="F140" s="6">
        <f>ROUND(E140*D140,0)</f>
        <v>1680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</v>
      </c>
      <c r="E141" s="56">
        <v>1603</v>
      </c>
      <c r="F141" s="6">
        <f t="shared" ref="F141:F147" si="16">ROUND(E141*D141,0)</f>
        <v>0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1526</v>
      </c>
      <c r="F142" s="6">
        <f t="shared" si="16"/>
        <v>6598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1526</v>
      </c>
      <c r="F143" s="6">
        <f t="shared" si="16"/>
        <v>763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1526</v>
      </c>
      <c r="F144" s="6">
        <f t="shared" si="16"/>
        <v>610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1526</v>
      </c>
      <c r="F145" s="6">
        <f t="shared" si="16"/>
        <v>763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1145</v>
      </c>
      <c r="F146" s="6">
        <f t="shared" si="16"/>
        <v>409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1526</v>
      </c>
      <c r="F147" s="6">
        <f t="shared" si="16"/>
        <v>76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7.1310000000000002</v>
      </c>
      <c r="E148" s="3"/>
      <c r="F148" s="3">
        <f>SUM(F140:F147)</f>
        <v>10899</v>
      </c>
      <c r="G148" s="5">
        <f>ROUNDUP(F148*$G$2,0)</f>
        <v>43596</v>
      </c>
      <c r="H148" s="5">
        <f>ROUNDUP(F148*0.2359*$H$2,0)</f>
        <v>10285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43596</v>
      </c>
      <c r="M148" s="13">
        <f>H148+K148</f>
        <v>10285</v>
      </c>
      <c r="N148" s="13">
        <f>L148+M148</f>
        <v>53881</v>
      </c>
      <c r="O148" s="13">
        <f>SUM(N148:N148)</f>
        <v>53881</v>
      </c>
    </row>
    <row r="149" spans="1:15" ht="18" customHeight="1" x14ac:dyDescent="0.25">
      <c r="A149" s="143" t="s">
        <v>87</v>
      </c>
      <c r="B149" s="144"/>
      <c r="C149" s="144"/>
      <c r="D149" s="144"/>
      <c r="E149" s="144"/>
      <c r="F149" s="145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1680</v>
      </c>
      <c r="F150" s="6">
        <f>ROUND(E150*D150,0)</f>
        <v>1562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88">
        <v>1.1850000000000001</v>
      </c>
      <c r="E151" s="6">
        <v>1145</v>
      </c>
      <c r="F151" s="6">
        <f>ROUND(E151*D151,0)</f>
        <v>1357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2.1150000000000002</v>
      </c>
      <c r="E152" s="3"/>
      <c r="F152" s="3">
        <f>SUM(F150:F151)</f>
        <v>2919</v>
      </c>
      <c r="G152" s="97">
        <f>ROUNDUP(F152*$G$2,0)</f>
        <v>11676</v>
      </c>
      <c r="H152" s="97">
        <f>ROUNDUP(F152*0.2359*$H$2,0)</f>
        <v>2755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11676</v>
      </c>
      <c r="M152" s="116">
        <f>H152+K152</f>
        <v>2755</v>
      </c>
      <c r="N152" s="116">
        <f>L152+M152</f>
        <v>14431</v>
      </c>
      <c r="O152" s="13">
        <f>SUM(N152:N152)</f>
        <v>14431</v>
      </c>
    </row>
    <row r="153" spans="1:15" ht="15.75" x14ac:dyDescent="0.25">
      <c r="A153" s="128" t="s">
        <v>96</v>
      </c>
      <c r="B153" s="128"/>
      <c r="C153" s="128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25" t="s">
        <v>138</v>
      </c>
      <c r="B154" s="126"/>
      <c r="C154" s="126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1145</v>
      </c>
      <c r="F155" s="6">
        <f t="shared" ref="F155:F159" si="17">ROUND(D155*E155,0)</f>
        <v>687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1526</v>
      </c>
      <c r="F156" s="6">
        <f t="shared" si="17"/>
        <v>763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1526</v>
      </c>
      <c r="F157" s="6">
        <f t="shared" si="17"/>
        <v>107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1526</v>
      </c>
      <c r="F158" s="6">
        <f t="shared" si="17"/>
        <v>305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1526</v>
      </c>
      <c r="F159" s="6">
        <f t="shared" si="17"/>
        <v>153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2015</v>
      </c>
      <c r="G160" s="5">
        <f>ROUNDUP(F160*$G$2,0)</f>
        <v>8060</v>
      </c>
      <c r="H160" s="5">
        <f>ROUNDUP(F160*0.2359*$H$2,0)</f>
        <v>1902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8060</v>
      </c>
      <c r="M160" s="13">
        <f>H160+K160</f>
        <v>1902</v>
      </c>
      <c r="N160" s="13">
        <f>L160+M160</f>
        <v>9962</v>
      </c>
      <c r="O160" s="13">
        <f>SUM(N160:N160)</f>
        <v>9962</v>
      </c>
    </row>
    <row r="161" spans="1:15" ht="15.75" customHeight="1" x14ac:dyDescent="0.25">
      <c r="A161" s="121" t="s">
        <v>111</v>
      </c>
      <c r="B161" s="122"/>
      <c r="C161" s="122"/>
      <c r="D161" s="122"/>
      <c r="E161" s="122"/>
      <c r="F161" s="131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1680</v>
      </c>
      <c r="F162" s="6">
        <f>ROUND(D162*E162,0)</f>
        <v>1680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1526</v>
      </c>
      <c r="F163" s="6">
        <f t="shared" ref="F163:F168" si="18">ROUND(D163*E163,0)</f>
        <v>3250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1526</v>
      </c>
      <c r="F164" s="6">
        <f t="shared" si="18"/>
        <v>572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1526</v>
      </c>
      <c r="F165" s="6">
        <f t="shared" si="18"/>
        <v>458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1145</v>
      </c>
      <c r="F166" s="6">
        <f t="shared" si="18"/>
        <v>307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1526</v>
      </c>
      <c r="F167" s="26">
        <f t="shared" si="18"/>
        <v>1335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1526</v>
      </c>
      <c r="F168" s="6">
        <f t="shared" si="18"/>
        <v>76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7678</v>
      </c>
      <c r="G169" s="5">
        <f>ROUNDUP(F169*$G$2,0)</f>
        <v>30712</v>
      </c>
      <c r="H169" s="5">
        <f>ROUNDUP(F169*0.2359*$H$2,0)</f>
        <v>7245</v>
      </c>
      <c r="I169" s="5">
        <v>108.8</v>
      </c>
      <c r="J169" s="5">
        <f>ROUNDUP(I169*$J$2,0)</f>
        <v>436</v>
      </c>
      <c r="K169" s="5">
        <f>ROUNDUP(I169*0.2359*$K$2,0)</f>
        <v>103</v>
      </c>
      <c r="L169" s="13">
        <f>G169+J169</f>
        <v>31148</v>
      </c>
      <c r="M169" s="13">
        <f>H169+K169</f>
        <v>7348</v>
      </c>
      <c r="N169" s="13">
        <f>L169+M169</f>
        <v>38496</v>
      </c>
      <c r="O169" s="13">
        <f>SUM(N169:N169)</f>
        <v>38496</v>
      </c>
    </row>
    <row r="170" spans="1:15" ht="15.75" x14ac:dyDescent="0.25">
      <c r="A170" s="128" t="s">
        <v>97</v>
      </c>
      <c r="B170" s="128"/>
      <c r="C170" s="128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25" t="s">
        <v>48</v>
      </c>
      <c r="B171" s="126"/>
      <c r="C171" s="12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1603</v>
      </c>
      <c r="F172" s="6">
        <f t="shared" ref="F172:F175" si="19">ROUND(D172*E172,0)</f>
        <v>135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1145</v>
      </c>
      <c r="F173" s="6">
        <f t="shared" si="19"/>
        <v>115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1526</v>
      </c>
      <c r="F174" s="6">
        <f t="shared" si="19"/>
        <v>504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1526</v>
      </c>
      <c r="F175" s="6">
        <f t="shared" si="19"/>
        <v>153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907</v>
      </c>
      <c r="G176" s="5">
        <f>ROUNDUP(F176*$G$2,0)</f>
        <v>3628</v>
      </c>
      <c r="H176" s="5">
        <f>ROUNDUP(F176*0.2359*$H$2,0)</f>
        <v>856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3628</v>
      </c>
      <c r="M176" s="13">
        <f>H176+K176</f>
        <v>856</v>
      </c>
      <c r="N176" s="13">
        <f>L176+M176</f>
        <v>4484</v>
      </c>
      <c r="O176" s="13">
        <f>SUM(N176:N176)</f>
        <v>4484</v>
      </c>
    </row>
    <row r="177" spans="1:15" ht="15.75" x14ac:dyDescent="0.25">
      <c r="A177" s="121" t="s">
        <v>49</v>
      </c>
      <c r="B177" s="122"/>
      <c r="C177" s="122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1603</v>
      </c>
      <c r="F178" s="26">
        <f>ROUND(D178*E178,0)</f>
        <v>160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1526</v>
      </c>
      <c r="F179" s="26">
        <f t="shared" ref="F179:F183" si="20">ROUND(D179*E179,0)</f>
        <v>3621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1526</v>
      </c>
      <c r="F180" s="26">
        <f t="shared" si="20"/>
        <v>382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1526</v>
      </c>
      <c r="F181" s="26">
        <f t="shared" si="20"/>
        <v>305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1526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1145</v>
      </c>
      <c r="F183" s="26">
        <f t="shared" si="20"/>
        <v>121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4589</v>
      </c>
      <c r="G184" s="5">
        <f>ROUNDUP(F184*$G$2,0)</f>
        <v>18356</v>
      </c>
      <c r="H184" s="5">
        <f>ROUNDUP(F184*0.2359*$H$2,0)</f>
        <v>4331</v>
      </c>
      <c r="I184" s="5">
        <v>10.07</v>
      </c>
      <c r="J184" s="5">
        <f>ROUNDUP(I184*$J$2,0)</f>
        <v>41</v>
      </c>
      <c r="K184" s="5">
        <f>ROUNDUP(I184*0.2359*$K$2,0)</f>
        <v>10</v>
      </c>
      <c r="L184" s="13">
        <f>G184+J184</f>
        <v>18397</v>
      </c>
      <c r="M184" s="13">
        <f>H184+K184</f>
        <v>4341</v>
      </c>
      <c r="N184" s="13">
        <f>L184+M184</f>
        <v>22738</v>
      </c>
      <c r="O184" s="13">
        <f>SUM(N184:N184)</f>
        <v>22738</v>
      </c>
    </row>
    <row r="185" spans="1:15" ht="15.75" x14ac:dyDescent="0.25">
      <c r="A185" s="128" t="s">
        <v>98</v>
      </c>
      <c r="B185" s="128"/>
      <c r="C185" s="128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25" t="s">
        <v>51</v>
      </c>
      <c r="B186" s="126"/>
      <c r="C186" s="126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1603</v>
      </c>
      <c r="F187" s="6">
        <f t="shared" ref="F187:F193" si="21">ROUND(D187*E187,0)</f>
        <v>641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1603</v>
      </c>
      <c r="F188" s="6">
        <f t="shared" si="21"/>
        <v>67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1526</v>
      </c>
      <c r="F189" s="6">
        <f t="shared" si="21"/>
        <v>458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1374</v>
      </c>
      <c r="F190" s="6">
        <f t="shared" si="21"/>
        <v>1140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1526</v>
      </c>
      <c r="F191" s="6">
        <f t="shared" si="21"/>
        <v>382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1526</v>
      </c>
      <c r="F192" s="6">
        <f t="shared" si="21"/>
        <v>305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1526</v>
      </c>
      <c r="F193" s="6">
        <f t="shared" si="21"/>
        <v>153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3146</v>
      </c>
      <c r="G194" s="5">
        <f>ROUNDUP(F194*$G$2,0)</f>
        <v>12584</v>
      </c>
      <c r="H194" s="5">
        <f>ROUNDUP(F194*0.2359*$H$2,0)</f>
        <v>2969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12584</v>
      </c>
      <c r="M194" s="13">
        <f>H194+K194</f>
        <v>2969</v>
      </c>
      <c r="N194" s="13">
        <f>L194+M194</f>
        <v>15553</v>
      </c>
      <c r="O194" s="13">
        <f>SUM(N194:N194)</f>
        <v>15553</v>
      </c>
    </row>
    <row r="195" spans="1:15" ht="15.75" x14ac:dyDescent="0.25">
      <c r="A195" s="121" t="s">
        <v>52</v>
      </c>
      <c r="B195" s="122"/>
      <c r="C195" s="122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1526</v>
      </c>
      <c r="F196" s="6">
        <f t="shared" ref="F196:F198" si="22">ROUND(D196*E196,0)</f>
        <v>2143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1526</v>
      </c>
      <c r="F197" s="6">
        <f t="shared" si="22"/>
        <v>191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1145</v>
      </c>
      <c r="F198" s="6">
        <f t="shared" si="22"/>
        <v>71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2405</v>
      </c>
      <c r="G199" s="5">
        <f>ROUNDUP(F199*$G$2,0)</f>
        <v>9620</v>
      </c>
      <c r="H199" s="5">
        <f>ROUNDUP(F199*0.2359*$H$2,0)</f>
        <v>2270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9620</v>
      </c>
      <c r="M199" s="13">
        <f>H199+K199</f>
        <v>2270</v>
      </c>
      <c r="N199" s="13">
        <f>L199+M199</f>
        <v>11890</v>
      </c>
      <c r="O199" s="13">
        <f>SUM(N199:N199)</f>
        <v>11890</v>
      </c>
    </row>
    <row r="200" spans="1:15" ht="15.75" x14ac:dyDescent="0.25">
      <c r="A200" s="128" t="s">
        <v>99</v>
      </c>
      <c r="B200" s="128"/>
      <c r="C200" s="128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25" t="s">
        <v>53</v>
      </c>
      <c r="B201" s="126"/>
      <c r="C201" s="126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1603</v>
      </c>
      <c r="F202" s="6">
        <f t="shared" ref="F202:F204" si="23">ROUND(D202*E202,0)</f>
        <v>135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1526</v>
      </c>
      <c r="F203" s="6">
        <f t="shared" si="23"/>
        <v>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1526</v>
      </c>
      <c r="F204" s="6">
        <f t="shared" si="23"/>
        <v>153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410</v>
      </c>
      <c r="G205" s="5">
        <f>ROUNDUP(F205*$G$2,0)</f>
        <v>1640</v>
      </c>
      <c r="H205" s="5">
        <f>ROUNDUP(F205*0.2359*$H$2,0)</f>
        <v>387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1640</v>
      </c>
      <c r="M205" s="13">
        <f>H205+K205</f>
        <v>387</v>
      </c>
      <c r="N205" s="13">
        <f>L205+M205</f>
        <v>2027</v>
      </c>
      <c r="O205" s="13">
        <f>SUM(N205:N205)</f>
        <v>2027</v>
      </c>
    </row>
    <row r="206" spans="1:15" ht="15.75" customHeight="1" x14ac:dyDescent="0.25">
      <c r="A206" s="121" t="s">
        <v>54</v>
      </c>
      <c r="B206" s="122"/>
      <c r="C206" s="122"/>
      <c r="D206" s="122"/>
      <c r="E206" s="122"/>
      <c r="F206" s="131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1806</v>
      </c>
      <c r="F207" s="6">
        <f t="shared" ref="F207:F214" si="24">ROUND(D207*E207,0)</f>
        <v>1806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1603</v>
      </c>
      <c r="F208" s="6">
        <f t="shared" si="24"/>
        <v>962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1526</v>
      </c>
      <c r="F209" s="6">
        <f t="shared" si="24"/>
        <v>9402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1526</v>
      </c>
      <c r="F210" s="6">
        <f t="shared" si="24"/>
        <v>1145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1526</v>
      </c>
      <c r="F211" s="6">
        <f t="shared" si="24"/>
        <v>1145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1526</v>
      </c>
      <c r="F212" s="6">
        <f t="shared" si="24"/>
        <v>2289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1145</v>
      </c>
      <c r="F213" s="6">
        <f t="shared" si="24"/>
        <v>709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1526</v>
      </c>
      <c r="F214" s="6">
        <f t="shared" si="24"/>
        <v>114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17572</v>
      </c>
      <c r="G215" s="5">
        <f>ROUNDUP(F215*$G$2,0)</f>
        <v>70288</v>
      </c>
      <c r="H215" s="5">
        <f>ROUNDUP(F215*0.2359*$H$2,0)</f>
        <v>16581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70288</v>
      </c>
      <c r="M215" s="13">
        <f>H215+K215</f>
        <v>16581</v>
      </c>
      <c r="N215" s="13">
        <f>L215+M215</f>
        <v>86869</v>
      </c>
      <c r="O215" s="13">
        <f>SUM(N215:N215)</f>
        <v>86869</v>
      </c>
    </row>
    <row r="216" spans="1:15" ht="15.75" x14ac:dyDescent="0.25">
      <c r="A216" s="128" t="s">
        <v>101</v>
      </c>
      <c r="B216" s="128"/>
      <c r="C216" s="128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25" t="s">
        <v>102</v>
      </c>
      <c r="B217" s="126"/>
      <c r="C217" s="126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1603</v>
      </c>
      <c r="F218" s="6">
        <f>ROUND(D218*E218,0)</f>
        <v>1114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1526</v>
      </c>
      <c r="F219" s="6">
        <f t="shared" ref="F219:F221" si="25">ROUND(D219*E219,0)</f>
        <v>1007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1526</v>
      </c>
      <c r="F220" s="6">
        <f t="shared" si="25"/>
        <v>610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1526</v>
      </c>
      <c r="F221" s="6">
        <f t="shared" si="25"/>
        <v>153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2884</v>
      </c>
      <c r="G222" s="5">
        <f>ROUNDUP(F222*$G$2,0)</f>
        <v>11536</v>
      </c>
      <c r="H222" s="5">
        <f>ROUNDUP(F222*0.2359*$H$2,0)</f>
        <v>2722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11536</v>
      </c>
      <c r="M222" s="13">
        <f>H222+K222</f>
        <v>2722</v>
      </c>
      <c r="N222" s="13">
        <f>L222+M222</f>
        <v>14258</v>
      </c>
      <c r="O222" s="13">
        <f>SUM(N222:N222)</f>
        <v>14258</v>
      </c>
    </row>
    <row r="223" spans="1:15" ht="15.75" customHeight="1" x14ac:dyDescent="0.25">
      <c r="A223" s="121" t="s">
        <v>59</v>
      </c>
      <c r="B223" s="122"/>
      <c r="C223" s="122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1195</v>
      </c>
      <c r="F224" s="6">
        <f>ROUND(D224*E224,0)</f>
        <v>1195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1603</v>
      </c>
      <c r="F225" s="6">
        <f>ROUND(D225*E225,0)</f>
        <v>826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1526</v>
      </c>
      <c r="F226" s="6">
        <f t="shared" ref="F226" si="26">ROUND(D226*E226,0)</f>
        <v>305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2326</v>
      </c>
      <c r="G227" s="5">
        <f>ROUNDUP(F227*$G$2,0)</f>
        <v>9304</v>
      </c>
      <c r="H227" s="5">
        <f>ROUNDUP(F227*0.2359*$H$2,0)</f>
        <v>2195</v>
      </c>
      <c r="I227" s="5">
        <v>210</v>
      </c>
      <c r="J227" s="5">
        <f>ROUNDUP(I227*$J$2,0)</f>
        <v>840</v>
      </c>
      <c r="K227" s="5">
        <f>ROUNDUP(I227*0.2359*$K$2,0)</f>
        <v>199</v>
      </c>
      <c r="L227" s="13">
        <f>G227+J227</f>
        <v>10144</v>
      </c>
      <c r="M227" s="13">
        <f>H227+K227</f>
        <v>2394</v>
      </c>
      <c r="N227" s="13">
        <f>L227+M227</f>
        <v>12538</v>
      </c>
      <c r="O227" s="13">
        <f>SUM(N227:N227)</f>
        <v>12538</v>
      </c>
    </row>
    <row r="228" spans="1:15" ht="15.75" customHeight="1" x14ac:dyDescent="0.25">
      <c r="A228" s="121" t="s">
        <v>103</v>
      </c>
      <c r="B228" s="122"/>
      <c r="C228" s="122"/>
      <c r="D228" s="122"/>
      <c r="E228" s="122"/>
      <c r="F228" s="131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1680</v>
      </c>
      <c r="F229" s="6">
        <f>ROUND(D229*E229,0)</f>
        <v>1680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1603</v>
      </c>
      <c r="F230" s="6">
        <f t="shared" ref="F230:F235" si="27">ROUND(D230*E230,0)</f>
        <v>481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1526</v>
      </c>
      <c r="F231" s="6">
        <f t="shared" si="27"/>
        <v>9621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1526</v>
      </c>
      <c r="F232" s="6">
        <f t="shared" si="27"/>
        <v>954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1526</v>
      </c>
      <c r="F233" s="6">
        <f t="shared" si="27"/>
        <v>763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1145</v>
      </c>
      <c r="F234" s="6">
        <f t="shared" si="27"/>
        <v>364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1526</v>
      </c>
      <c r="F235" s="6">
        <f t="shared" si="27"/>
        <v>114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13977</v>
      </c>
      <c r="G236" s="5">
        <f>ROUNDUP(F236*$G$2,0)</f>
        <v>55908</v>
      </c>
      <c r="H236" s="5">
        <f>ROUNDUP(F236*0.2359*$H$2,0)</f>
        <v>13189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55908</v>
      </c>
      <c r="M236" s="13">
        <f>H236+K236</f>
        <v>13189</v>
      </c>
      <c r="N236" s="13">
        <f>L236+M236</f>
        <v>69097</v>
      </c>
      <c r="O236" s="13">
        <f>SUM(N236:N236)</f>
        <v>69097</v>
      </c>
    </row>
    <row r="237" spans="1:15" ht="15.75" customHeight="1" x14ac:dyDescent="0.25">
      <c r="A237" s="121" t="s">
        <v>104</v>
      </c>
      <c r="B237" s="122"/>
      <c r="C237" s="122"/>
      <c r="D237" s="122"/>
      <c r="E237" s="122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1831</v>
      </c>
      <c r="F238" s="37">
        <f>ROUND(D238*E238,0)</f>
        <v>1831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1603</v>
      </c>
      <c r="F239" s="37">
        <f t="shared" ref="F239:F245" si="28">ROUND(D239*E239,0)</f>
        <v>1603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1526</v>
      </c>
      <c r="F240" s="37">
        <f t="shared" si="28"/>
        <v>16037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1526</v>
      </c>
      <c r="F241" s="37">
        <f t="shared" si="28"/>
        <v>1717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1526</v>
      </c>
      <c r="F242" s="37">
        <f t="shared" si="28"/>
        <v>1373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1145</v>
      </c>
      <c r="F243" s="37">
        <f t="shared" si="28"/>
        <v>802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1526</v>
      </c>
      <c r="F244" s="37">
        <f t="shared" si="28"/>
        <v>763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1526</v>
      </c>
      <c r="F245" s="37">
        <f t="shared" si="28"/>
        <v>153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24279</v>
      </c>
      <c r="G246" s="5">
        <f>ROUNDUP(F246*$G$2,0)</f>
        <v>97116</v>
      </c>
      <c r="H246" s="5">
        <f>ROUNDUP(F246*0.2359*$H$2,0)</f>
        <v>22910</v>
      </c>
      <c r="I246" s="5">
        <f>245.7+66.5</f>
        <v>312.2</v>
      </c>
      <c r="J246" s="5">
        <f>ROUNDUP(I246*$J$2,0)</f>
        <v>1249</v>
      </c>
      <c r="K246" s="5">
        <f>ROUNDUP(I246*0.2359*$K$2,0)</f>
        <v>295</v>
      </c>
      <c r="L246" s="13">
        <f>G246+J246</f>
        <v>98365</v>
      </c>
      <c r="M246" s="13">
        <f>H246+K246</f>
        <v>23205</v>
      </c>
      <c r="N246" s="13">
        <f>L246+M246</f>
        <v>121570</v>
      </c>
      <c r="O246" s="13">
        <f>SUM(N246:N246)</f>
        <v>121570</v>
      </c>
    </row>
    <row r="247" spans="1:15" ht="15.75" x14ac:dyDescent="0.25">
      <c r="A247" s="121" t="s">
        <v>105</v>
      </c>
      <c r="B247" s="122"/>
      <c r="C247" s="122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2138</v>
      </c>
      <c r="F248" s="37">
        <f>ROUND(D248*E248,0)</f>
        <v>2138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1647</v>
      </c>
      <c r="F249" s="37">
        <f t="shared" ref="F249:F255" si="29">ROUND(D249*E249,0)</f>
        <v>1647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1526</v>
      </c>
      <c r="F250" s="37">
        <f t="shared" si="29"/>
        <v>26705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1526</v>
      </c>
      <c r="F251" s="37">
        <f t="shared" si="29"/>
        <v>954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1526</v>
      </c>
      <c r="F252" s="37">
        <f t="shared" si="29"/>
        <v>1717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1526</v>
      </c>
      <c r="F253" s="37">
        <f t="shared" si="29"/>
        <v>1717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1145</v>
      </c>
      <c r="F254" s="37">
        <f t="shared" si="29"/>
        <v>1783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1526</v>
      </c>
      <c r="F255" s="37">
        <f t="shared" si="29"/>
        <v>153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36814</v>
      </c>
      <c r="G256" s="5">
        <f>ROUNDUP(F256*$G$2,0)</f>
        <v>147256</v>
      </c>
      <c r="H256" s="5">
        <f>ROUNDUP(F256*0.2359*$H$2,0)</f>
        <v>34738</v>
      </c>
      <c r="I256" s="5">
        <f>598.5+156.66</f>
        <v>755.16</v>
      </c>
      <c r="J256" s="5">
        <f>ROUNDUP(I256*$J$2,0)</f>
        <v>3021</v>
      </c>
      <c r="K256" s="5">
        <f>ROUNDUP(I256*0.2359*$K$2,0)</f>
        <v>713</v>
      </c>
      <c r="L256" s="13">
        <f>G256+J256</f>
        <v>150277</v>
      </c>
      <c r="M256" s="13">
        <f>H256+K256</f>
        <v>35451</v>
      </c>
      <c r="N256" s="13">
        <f>L256+M256</f>
        <v>185728</v>
      </c>
      <c r="O256" s="13">
        <f>SUM(N256:N256)</f>
        <v>185728</v>
      </c>
    </row>
    <row r="257" spans="1:15" ht="15.75" x14ac:dyDescent="0.25">
      <c r="A257" s="121" t="s">
        <v>106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1773</v>
      </c>
      <c r="F258" s="6">
        <f>ROUND(D258*E258,0)</f>
        <v>1773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1649</v>
      </c>
      <c r="F259" s="6">
        <f t="shared" ref="F259:F260" si="30">ROUND(D259*E259,0)</f>
        <v>989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88">
        <v>1.55</v>
      </c>
      <c r="E260" s="6">
        <v>1145</v>
      </c>
      <c r="F260" s="6">
        <f t="shared" si="30"/>
        <v>1775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3.1500000000000004</v>
      </c>
      <c r="E261" s="3"/>
      <c r="F261" s="3">
        <f>SUM(F258:F260)</f>
        <v>4537</v>
      </c>
      <c r="G261" s="5">
        <f>ROUNDUP(F261*$G$2,0)</f>
        <v>18148</v>
      </c>
      <c r="H261" s="5">
        <f>ROUNDUP(F261*0.2359*$H$2,0)</f>
        <v>4282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18148</v>
      </c>
      <c r="M261" s="13">
        <f>H261+K261</f>
        <v>4282</v>
      </c>
      <c r="N261" s="13">
        <f>L261+M261</f>
        <v>22430</v>
      </c>
      <c r="O261" s="13">
        <f>SUM(N261:N261)</f>
        <v>22430</v>
      </c>
    </row>
    <row r="262" spans="1:15" ht="15.75" x14ac:dyDescent="0.25">
      <c r="A262" s="121" t="s">
        <v>107</v>
      </c>
      <c r="B262" s="122"/>
      <c r="C262" s="122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1817</v>
      </c>
      <c r="F263" s="42">
        <f>ROUND(D263*E263,0)</f>
        <v>1817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1690</v>
      </c>
      <c r="F264" s="42">
        <f t="shared" ref="F264:F265" si="31">ROUND(D264*E264,0)</f>
        <v>1690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0.18</v>
      </c>
      <c r="E265" s="42">
        <v>1145</v>
      </c>
      <c r="F265" s="42">
        <f t="shared" si="31"/>
        <v>206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3.18</v>
      </c>
      <c r="E267" s="44"/>
      <c r="F267" s="44">
        <f>SUM(F263:F266)</f>
        <v>3713</v>
      </c>
      <c r="G267" s="5">
        <f>ROUNDUP(F267*$G$2,0)</f>
        <v>14852</v>
      </c>
      <c r="H267" s="5">
        <f>ROUNDUP(F267*0.2359*$H$2,0)</f>
        <v>3504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14852</v>
      </c>
      <c r="M267" s="13">
        <f>H267+K267</f>
        <v>3504</v>
      </c>
      <c r="N267" s="13">
        <f>L267+M267</f>
        <v>18356</v>
      </c>
      <c r="O267" s="13">
        <f>SUM(N267:N267)</f>
        <v>18356</v>
      </c>
    </row>
    <row r="268" spans="1:15" ht="15.75" x14ac:dyDescent="0.25">
      <c r="A268" s="121" t="s">
        <v>108</v>
      </c>
      <c r="B268" s="122"/>
      <c r="C268" s="122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1922</v>
      </c>
      <c r="F269" s="6">
        <f>ROUND(D269*E269,0)</f>
        <v>1922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1769</v>
      </c>
      <c r="F270" s="6">
        <f t="shared" ref="F270:F272" si="32">ROUND(D270*E270,0)</f>
        <v>1769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1603</v>
      </c>
      <c r="F271" s="6">
        <f t="shared" si="32"/>
        <v>802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89">
        <v>0.5</v>
      </c>
      <c r="E272" s="19">
        <v>1145</v>
      </c>
      <c r="F272" s="6">
        <f t="shared" si="32"/>
        <v>573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3</v>
      </c>
      <c r="E273" s="22"/>
      <c r="F273" s="22">
        <f>SUM(F269:F272)</f>
        <v>5066</v>
      </c>
      <c r="G273" s="5">
        <f>ROUNDUP(F273*$G$2,0)</f>
        <v>20264</v>
      </c>
      <c r="H273" s="5">
        <f>ROUNDUP(F273*0.2359*$H$2,0)</f>
        <v>4781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20264</v>
      </c>
      <c r="M273" s="13">
        <f>H273+K273</f>
        <v>4781</v>
      </c>
      <c r="N273" s="13">
        <f>L273+M273</f>
        <v>25045</v>
      </c>
      <c r="O273" s="13">
        <f>SUM(N273:N273)</f>
        <v>25045</v>
      </c>
    </row>
    <row r="274" spans="1:15" ht="15.75" x14ac:dyDescent="0.25">
      <c r="A274" s="121" t="s">
        <v>109</v>
      </c>
      <c r="B274" s="122"/>
      <c r="C274" s="122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1730</v>
      </c>
      <c r="F275" s="6">
        <f>ROUND(D275*E275,0)</f>
        <v>1730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1609</v>
      </c>
      <c r="F276" s="6">
        <f t="shared" ref="F276:F277" si="33">ROUND(D276*E276,0)</f>
        <v>1609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1603</v>
      </c>
      <c r="F277" s="6">
        <f t="shared" si="33"/>
        <v>1603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4942</v>
      </c>
      <c r="G278" s="5">
        <f>ROUNDUP(F278*$G$2,0)</f>
        <v>19768</v>
      </c>
      <c r="H278" s="5">
        <f>ROUNDUP(F278*0.2359*$H$2,0)</f>
        <v>4664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19768</v>
      </c>
      <c r="M278" s="13">
        <f>H278+K278</f>
        <v>4664</v>
      </c>
      <c r="N278" s="13">
        <f>L278+M278</f>
        <v>24432</v>
      </c>
      <c r="O278" s="13">
        <f>SUM(N278:N278)</f>
        <v>24432</v>
      </c>
    </row>
    <row r="280" spans="1:15" ht="21" customHeight="1" x14ac:dyDescent="0.25">
      <c r="C280" s="98" t="s">
        <v>142</v>
      </c>
      <c r="D280" s="102">
        <f>SUM(D4:D278)/2</f>
        <v>157.89500000000004</v>
      </c>
      <c r="E280" s="47"/>
      <c r="F280" s="102">
        <f>SUM(F4:F278)/2</f>
        <v>237621</v>
      </c>
      <c r="G280" s="47">
        <f t="shared" ref="G280:O280" si="34">SUM(G4:G278)</f>
        <v>950484</v>
      </c>
      <c r="H280" s="47">
        <f t="shared" si="34"/>
        <v>224237</v>
      </c>
      <c r="I280" s="47">
        <f t="shared" si="34"/>
        <v>1894.08</v>
      </c>
      <c r="J280" s="47">
        <f t="shared" si="34"/>
        <v>7580</v>
      </c>
      <c r="K280" s="47">
        <f t="shared" si="34"/>
        <v>1792</v>
      </c>
      <c r="L280" s="47">
        <f t="shared" si="34"/>
        <v>958064</v>
      </c>
      <c r="M280" s="47">
        <f t="shared" si="34"/>
        <v>226029</v>
      </c>
      <c r="N280" s="103">
        <f t="shared" si="34"/>
        <v>1184093</v>
      </c>
      <c r="O280" s="103">
        <f t="shared" si="34"/>
        <v>1184093</v>
      </c>
    </row>
    <row r="282" spans="1:15" x14ac:dyDescent="0.25">
      <c r="M282" s="95"/>
      <c r="N282" s="111"/>
    </row>
    <row r="283" spans="1:15" x14ac:dyDescent="0.25">
      <c r="M283" s="113"/>
      <c r="N283" s="111"/>
    </row>
    <row r="284" spans="1:15" x14ac:dyDescent="0.25">
      <c r="L284" s="93"/>
      <c r="N284" s="110"/>
      <c r="O284" s="96"/>
    </row>
    <row r="285" spans="1:15" x14ac:dyDescent="0.25">
      <c r="M285" s="96"/>
      <c r="N285" s="96"/>
      <c r="O285" s="96"/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0:C20"/>
    <mergeCell ref="A1:F1"/>
    <mergeCell ref="A2:F2"/>
    <mergeCell ref="A4:F4"/>
    <mergeCell ref="A5:F5"/>
    <mergeCell ref="A13:C13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E7F1-B4C7-4FB6-9647-151ED2210B17}">
  <sheetPr>
    <pageSetUpPr fitToPage="1"/>
  </sheetPr>
  <dimension ref="A1:O290"/>
  <sheetViews>
    <sheetView zoomScale="115" zoomScaleNormal="115" zoomScaleSheetLayoutView="100" workbookViewId="0">
      <pane ySplit="3" topLeftCell="A91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23" t="s">
        <v>167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168</v>
      </c>
      <c r="B2" s="124"/>
      <c r="C2" s="124"/>
      <c r="D2" s="124"/>
      <c r="E2" s="124"/>
      <c r="F2" s="124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1603</v>
      </c>
      <c r="F6" s="6">
        <f t="shared" ref="F6:F11" si="0">ROUND(D6*E6,0)</f>
        <v>641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1145</v>
      </c>
      <c r="F9" s="6">
        <f t="shared" si="0"/>
        <v>573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1526</v>
      </c>
      <c r="F10" s="6">
        <f t="shared" si="0"/>
        <v>92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2909</v>
      </c>
      <c r="G12" s="5">
        <f>ROUNDUP(F12*$G$2,0)</f>
        <v>11636</v>
      </c>
      <c r="H12" s="5">
        <f>ROUNDUP(F12*0.2359*$H$2,0)</f>
        <v>2745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11636</v>
      </c>
      <c r="M12" s="13">
        <f>H12+K12</f>
        <v>2745</v>
      </c>
      <c r="N12" s="13">
        <f>L12+M12</f>
        <v>14381</v>
      </c>
      <c r="O12" s="13">
        <f>SUM(N12:N12)</f>
        <v>14381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1526</v>
      </c>
      <c r="F15" s="6">
        <f t="shared" ref="F15:F18" si="1">ROUND(D15*E15,0)</f>
        <v>4010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1526</v>
      </c>
      <c r="F16" s="6">
        <f t="shared" si="1"/>
        <v>382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1526</v>
      </c>
      <c r="F17" s="6">
        <f t="shared" si="1"/>
        <v>305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1145</v>
      </c>
      <c r="F18" s="6">
        <f t="shared" si="1"/>
        <v>252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5270</v>
      </c>
      <c r="G19" s="5">
        <f>ROUNDUP(F19*$G$2,0)</f>
        <v>21080</v>
      </c>
      <c r="H19" s="5">
        <f>ROUNDUP(F19*0.2359*$H$2,0)</f>
        <v>4973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21080</v>
      </c>
      <c r="M19" s="13">
        <f>H19+K19</f>
        <v>4973</v>
      </c>
      <c r="N19" s="13">
        <f>L19+M19</f>
        <v>26053</v>
      </c>
      <c r="O19" s="13">
        <f>SUM(N19:N19)</f>
        <v>26053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5600</v>
      </c>
      <c r="H26" s="5">
        <f>ROUNDUP(F26*0.2359*$H$2,0)</f>
        <v>1322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5600</v>
      </c>
      <c r="M26" s="13">
        <f>H26+K26</f>
        <v>1322</v>
      </c>
      <c r="N26" s="13">
        <f>L26+M26</f>
        <v>6922</v>
      </c>
      <c r="O26" s="13">
        <f>SUM(N26:N26)</f>
        <v>6922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1603</v>
      </c>
      <c r="F28" s="6">
        <f>ROUND(D28*E28,0)</f>
        <v>401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1526</v>
      </c>
      <c r="F29" s="6">
        <f t="shared" ref="F29:F33" si="4">ROUND(D29*E29,0)</f>
        <v>4030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1526</v>
      </c>
      <c r="F30" s="6">
        <f t="shared" si="4"/>
        <v>572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1526</v>
      </c>
      <c r="F31" s="6">
        <f t="shared" si="4"/>
        <v>458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1145</v>
      </c>
      <c r="F32" s="6">
        <f t="shared" si="4"/>
        <v>271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5808</v>
      </c>
      <c r="G34" s="5">
        <f>ROUNDUP(F34*$G$2,0)</f>
        <v>23232</v>
      </c>
      <c r="H34" s="5">
        <f>ROUNDUP(F34*0.2359*$H$2,0)</f>
        <v>5481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23232</v>
      </c>
      <c r="M34" s="13">
        <f>H34+K34</f>
        <v>5481</v>
      </c>
      <c r="N34" s="13">
        <f>L34+M34</f>
        <v>28713</v>
      </c>
      <c r="O34" s="13">
        <f>SUM(N34:N34)</f>
        <v>28713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1526</v>
      </c>
      <c r="F37" s="6">
        <f>ROUND(D37*E37,0)</f>
        <v>382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1374</v>
      </c>
      <c r="F38" s="6">
        <f>ROUND(D38*E38,0)</f>
        <v>137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1526</v>
      </c>
      <c r="F39" s="6">
        <f>ROUND(D39*E39,0)</f>
        <v>107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1526</v>
      </c>
      <c r="F40" s="6">
        <f t="shared" ref="F40" si="5">ROUND(D40*E40,0)</f>
        <v>153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779</v>
      </c>
      <c r="G41" s="5">
        <f>ROUNDUP(F41*$G$2,0)</f>
        <v>3116</v>
      </c>
      <c r="H41" s="5">
        <f>ROUNDUP(F41*0.2359*$H$2,0)</f>
        <v>736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3116</v>
      </c>
      <c r="M41" s="13">
        <f>H41+K41</f>
        <v>736</v>
      </c>
      <c r="N41" s="13">
        <f>L41+M41</f>
        <v>3852</v>
      </c>
      <c r="O41" s="13">
        <f>SUM(N41:N41)</f>
        <v>3852</v>
      </c>
    </row>
    <row r="42" spans="1:15" ht="15.75" customHeight="1" x14ac:dyDescent="0.25">
      <c r="A42" s="146" t="s">
        <v>116</v>
      </c>
      <c r="B42" s="147"/>
      <c r="C42" s="147"/>
      <c r="D42" s="147"/>
      <c r="E42" s="147"/>
      <c r="F42" s="148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1680</v>
      </c>
      <c r="F43" s="6">
        <f t="shared" ref="F43:F49" si="6">ROUND(D43*E43,0)</f>
        <v>1680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1526</v>
      </c>
      <c r="F44" s="6">
        <f t="shared" si="6"/>
        <v>7198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1526</v>
      </c>
      <c r="F46" s="6">
        <f t="shared" si="6"/>
        <v>610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1145</v>
      </c>
      <c r="F47" s="6">
        <f t="shared" si="6"/>
        <v>451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1526</v>
      </c>
      <c r="F48" s="49">
        <f t="shared" si="6"/>
        <v>191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1526</v>
      </c>
      <c r="F49" s="6">
        <f t="shared" si="6"/>
        <v>76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10969</v>
      </c>
      <c r="G50" s="5">
        <f>ROUNDUP(F50*$G$2,0)</f>
        <v>43876</v>
      </c>
      <c r="H50" s="5">
        <f>ROUNDUP(F50*0.2359*$H$2,0)</f>
        <v>10351</v>
      </c>
      <c r="I50" s="5">
        <v>204.62</v>
      </c>
      <c r="J50" s="5">
        <f>ROUNDUP(I50*$J$2,0)</f>
        <v>819</v>
      </c>
      <c r="K50" s="5">
        <f>ROUNDUP(I50*0.2359*$K$2,0)</f>
        <v>194</v>
      </c>
      <c r="L50" s="13">
        <f>G50+J50</f>
        <v>44695</v>
      </c>
      <c r="M50" s="13">
        <f>H50+K50</f>
        <v>10545</v>
      </c>
      <c r="N50" s="13">
        <f>L50+M50</f>
        <v>55240</v>
      </c>
      <c r="O50" s="13">
        <f>SUM(N50:N50)</f>
        <v>55240</v>
      </c>
    </row>
    <row r="51" spans="1:15" ht="15.75" x14ac:dyDescent="0.25">
      <c r="A51" s="128" t="s">
        <v>91</v>
      </c>
      <c r="B51" s="128"/>
      <c r="C51" s="128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29" t="s">
        <v>79</v>
      </c>
      <c r="B52" s="127"/>
      <c r="C52" s="127"/>
      <c r="D52" s="127"/>
      <c r="E52" s="127"/>
      <c r="F52" s="130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1603</v>
      </c>
      <c r="F53" s="6">
        <f>ROUND(D53*E53,0)</f>
        <v>82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1145</v>
      </c>
      <c r="F54" s="6">
        <f t="shared" ref="F54:F55" si="7">ROUND(D54*E54,0)</f>
        <v>1145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1526</v>
      </c>
      <c r="F55" s="6">
        <f t="shared" si="7"/>
        <v>305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1532</v>
      </c>
      <c r="G56" s="5">
        <f>ROUNDUP(F56*$G$2,0)</f>
        <v>6128</v>
      </c>
      <c r="H56" s="5">
        <f>ROUNDUP(F56*0.2359*$H$2,0)</f>
        <v>1446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6128</v>
      </c>
      <c r="M56" s="13">
        <f>H56+K56</f>
        <v>1446</v>
      </c>
      <c r="N56" s="13">
        <f>L56+M56</f>
        <v>7574</v>
      </c>
      <c r="O56" s="13">
        <f>SUM(N56:N56)</f>
        <v>7574</v>
      </c>
    </row>
    <row r="57" spans="1:15" ht="15.75" customHeight="1" x14ac:dyDescent="0.25">
      <c r="A57" s="121" t="s">
        <v>81</v>
      </c>
      <c r="B57" s="122"/>
      <c r="C57" s="122"/>
      <c r="D57" s="122"/>
      <c r="E57" s="122"/>
      <c r="F57" s="131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1680</v>
      </c>
      <c r="F58" s="49">
        <f>ROUND(D58*E58,0)</f>
        <v>1680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1603</v>
      </c>
      <c r="F59" s="49">
        <f t="shared" ref="F59:F65" si="8">ROUND(D59*E59,0)</f>
        <v>802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1526</v>
      </c>
      <c r="F60" s="49">
        <f t="shared" si="8"/>
        <v>7116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1526</v>
      </c>
      <c r="F61" s="49">
        <f t="shared" si="8"/>
        <v>954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1526</v>
      </c>
      <c r="F62" s="49">
        <f t="shared" si="8"/>
        <v>763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1145</v>
      </c>
      <c r="F63" s="49">
        <f t="shared" si="8"/>
        <v>412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1526</v>
      </c>
      <c r="F64" s="49">
        <f t="shared" si="8"/>
        <v>1526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1526</v>
      </c>
      <c r="F65" s="49">
        <f t="shared" si="8"/>
        <v>114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13367</v>
      </c>
      <c r="G66" s="5">
        <f>ROUNDUP(F66*$G$2,0)</f>
        <v>53468</v>
      </c>
      <c r="H66" s="5">
        <f>ROUNDUP(F66*0.2359*$H$2,0)</f>
        <v>12614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53468</v>
      </c>
      <c r="M66" s="13">
        <f>H66+K66</f>
        <v>12614</v>
      </c>
      <c r="N66" s="13">
        <f>L66+M66</f>
        <v>66082</v>
      </c>
      <c r="O66" s="13">
        <f>SUM(N66:N66)</f>
        <v>66082</v>
      </c>
    </row>
    <row r="67" spans="1:15" ht="15.75" customHeight="1" x14ac:dyDescent="0.25">
      <c r="A67" s="132" t="s">
        <v>82</v>
      </c>
      <c r="B67" s="133"/>
      <c r="C67" s="133"/>
      <c r="D67" s="133"/>
      <c r="E67" s="133"/>
      <c r="F67" s="134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1680</v>
      </c>
      <c r="F68" s="49">
        <f>ROUND(D68*E68,0)</f>
        <v>1680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87">
        <v>1.0629999999999999</v>
      </c>
      <c r="E69" s="42">
        <v>1145</v>
      </c>
      <c r="F69" s="49">
        <f>ROUND(D69*E69,0)</f>
        <v>1217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2.0629999999999997</v>
      </c>
      <c r="E70" s="3"/>
      <c r="F70" s="3">
        <f>SUM(F68:F69)</f>
        <v>2897</v>
      </c>
      <c r="G70" s="5">
        <f>ROUNDUP(F70*$G$2,0)</f>
        <v>11588</v>
      </c>
      <c r="H70" s="5">
        <f>ROUNDUP(F70*0.2359*$H$2,0)</f>
        <v>2734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11588</v>
      </c>
      <c r="M70" s="13">
        <f>H70+K70</f>
        <v>2734</v>
      </c>
      <c r="N70" s="13">
        <f>L70+M70</f>
        <v>14322</v>
      </c>
      <c r="O70" s="13">
        <f>SUM(N70:N70)</f>
        <v>14322</v>
      </c>
    </row>
    <row r="71" spans="1:15" ht="15.75" x14ac:dyDescent="0.25">
      <c r="A71" s="128" t="s">
        <v>92</v>
      </c>
      <c r="B71" s="128"/>
      <c r="C71" s="128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25" t="s">
        <v>32</v>
      </c>
      <c r="B72" s="126"/>
      <c r="C72" s="126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1603</v>
      </c>
      <c r="F73" s="6">
        <f t="shared" ref="F73:F79" si="9">ROUND(D73*E73,0)</f>
        <v>160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1603</v>
      </c>
      <c r="F74" s="6">
        <f t="shared" si="9"/>
        <v>103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1374</v>
      </c>
      <c r="F75" s="6">
        <f t="shared" si="9"/>
        <v>536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1526</v>
      </c>
      <c r="F76" s="6">
        <f t="shared" si="9"/>
        <v>572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1145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1526</v>
      </c>
      <c r="F78" s="6">
        <f t="shared" si="9"/>
        <v>92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1526</v>
      </c>
      <c r="F79" s="6">
        <f t="shared" si="9"/>
        <v>153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1616</v>
      </c>
      <c r="G80" s="5">
        <f>ROUNDUP(F80*$G$2,0)</f>
        <v>6464</v>
      </c>
      <c r="H80" s="5">
        <f>ROUNDUP(F80*0.2359*$H$2,0)</f>
        <v>1525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6464</v>
      </c>
      <c r="M80" s="13">
        <f>H80+K80</f>
        <v>1525</v>
      </c>
      <c r="N80" s="13">
        <f>L80+M80</f>
        <v>7989</v>
      </c>
      <c r="O80" s="13">
        <f>SUM(N80:N80)</f>
        <v>7989</v>
      </c>
    </row>
    <row r="81" spans="1:15" ht="15.75" customHeight="1" x14ac:dyDescent="0.25">
      <c r="A81" s="121" t="s">
        <v>115</v>
      </c>
      <c r="B81" s="122"/>
      <c r="C81" s="122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0.12</v>
      </c>
      <c r="E82" s="6">
        <v>1680</v>
      </c>
      <c r="F82" s="6">
        <f>ROUND(D82*E82,0)</f>
        <v>202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1603</v>
      </c>
      <c r="F83" s="49">
        <f t="shared" ref="F83:F89" si="10">ROUND(D83*E83,0)</f>
        <v>321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1526</v>
      </c>
      <c r="F84" s="6">
        <f t="shared" si="10"/>
        <v>3690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1526</v>
      </c>
      <c r="F85" s="6">
        <f t="shared" si="10"/>
        <v>382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1526</v>
      </c>
      <c r="F86" s="6">
        <f t="shared" si="10"/>
        <v>305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1145</v>
      </c>
      <c r="F87" s="6">
        <f t="shared" si="10"/>
        <v>243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1526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1526</v>
      </c>
      <c r="F89" s="6">
        <f t="shared" si="10"/>
        <v>76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3.45</v>
      </c>
      <c r="E90" s="80"/>
      <c r="F90" s="80">
        <f>SUM(F82:F89)</f>
        <v>5219</v>
      </c>
      <c r="G90" s="5">
        <f>ROUNDUP(F90*$G$2,0)</f>
        <v>20876</v>
      </c>
      <c r="H90" s="5">
        <f>ROUNDUP(F90*0.2359*$H$2,0)</f>
        <v>4925</v>
      </c>
      <c r="I90" s="5">
        <v>62.18</v>
      </c>
      <c r="J90" s="5">
        <f>ROUNDUP(I90*$J$2,0)</f>
        <v>249</v>
      </c>
      <c r="K90" s="5">
        <f>ROUNDUP(I90*0.2359*$K$2,0)</f>
        <v>59</v>
      </c>
      <c r="L90" s="13">
        <f>G90+J90</f>
        <v>21125</v>
      </c>
      <c r="M90" s="13">
        <f>H90+K90</f>
        <v>4984</v>
      </c>
      <c r="N90" s="13">
        <f>L90+M90</f>
        <v>26109</v>
      </c>
      <c r="O90" s="13">
        <f>SUM(N90:N90)</f>
        <v>26109</v>
      </c>
    </row>
    <row r="91" spans="1:15" ht="15.75" x14ac:dyDescent="0.25">
      <c r="A91" s="128" t="s">
        <v>114</v>
      </c>
      <c r="B91" s="128"/>
      <c r="C91" s="128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25" t="s">
        <v>83</v>
      </c>
      <c r="B92" s="126"/>
      <c r="C92" s="126"/>
      <c r="D92" s="126"/>
      <c r="E92" s="126"/>
      <c r="F92" s="135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1603</v>
      </c>
      <c r="F93" s="9">
        <f>ROUND(D93*E93,0)</f>
        <v>67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1145</v>
      </c>
      <c r="F94" s="9">
        <f>ROUND(D94*E94,0)</f>
        <v>1068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1526</v>
      </c>
      <c r="F95" s="9">
        <f>ROUND(D95*E95,0)</f>
        <v>229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1526</v>
      </c>
      <c r="F96" s="9">
        <f>ROUND(D96*E96,0)</f>
        <v>153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1517</v>
      </c>
      <c r="G97" s="5">
        <f>ROUNDUP(F97*$G$2,0)</f>
        <v>6068</v>
      </c>
      <c r="H97" s="5">
        <f>ROUNDUP(F97*0.2359*$H$2,0)</f>
        <v>1432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6068</v>
      </c>
      <c r="M97" s="13">
        <f>H97+K97</f>
        <v>1432</v>
      </c>
      <c r="N97" s="13">
        <f>L97+M97</f>
        <v>7500</v>
      </c>
      <c r="O97" s="13">
        <f>SUM(N97:N97)</f>
        <v>7500</v>
      </c>
    </row>
    <row r="98" spans="1:15" ht="15.75" customHeight="1" x14ac:dyDescent="0.25">
      <c r="A98" s="121" t="s">
        <v>84</v>
      </c>
      <c r="B98" s="122"/>
      <c r="C98" s="122"/>
      <c r="D98" s="122"/>
      <c r="E98" s="122"/>
      <c r="F98" s="131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1781</v>
      </c>
      <c r="F99" s="6">
        <f>ROUND(D99*E99,0)</f>
        <v>1781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1603</v>
      </c>
      <c r="F100" s="6">
        <f t="shared" ref="F100:F106" si="11">ROUND(D100*E100,0)</f>
        <v>802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119">
        <v>7.8079999999999998</v>
      </c>
      <c r="E101" s="6">
        <v>1526</v>
      </c>
      <c r="F101" s="6">
        <f t="shared" si="11"/>
        <v>11915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1526</v>
      </c>
      <c r="F102" s="6">
        <f t="shared" si="11"/>
        <v>1106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1526</v>
      </c>
      <c r="F103" s="6">
        <f t="shared" si="11"/>
        <v>1145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1526</v>
      </c>
      <c r="F104" s="6">
        <f t="shared" si="11"/>
        <v>763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1145</v>
      </c>
      <c r="F105" s="6">
        <f t="shared" si="11"/>
        <v>637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1526</v>
      </c>
      <c r="F106" s="6">
        <f t="shared" si="11"/>
        <v>114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11.913999999999998</v>
      </c>
      <c r="E107" s="3"/>
      <c r="F107" s="3">
        <f>SUM(F99:F106)</f>
        <v>18263</v>
      </c>
      <c r="G107" s="5">
        <f>ROUNDUP(F107*$G$2,0)</f>
        <v>73052</v>
      </c>
      <c r="H107" s="5">
        <f>ROUNDUP(F107*0.2359*$H$2,0)</f>
        <v>17233</v>
      </c>
      <c r="I107" s="5">
        <v>154.38</v>
      </c>
      <c r="J107" s="5">
        <f>ROUNDUP(I107*$J$2,0)</f>
        <v>618</v>
      </c>
      <c r="K107" s="5">
        <f>ROUNDUP(I107*0.2359*$K$2,0)</f>
        <v>146</v>
      </c>
      <c r="L107" s="13">
        <f>G107+J107</f>
        <v>73670</v>
      </c>
      <c r="M107" s="13">
        <f>H107+K107</f>
        <v>17379</v>
      </c>
      <c r="N107" s="13">
        <f>L107+M107</f>
        <v>91049</v>
      </c>
      <c r="O107" s="13">
        <f>SUM(N107:N107)</f>
        <v>91049</v>
      </c>
    </row>
    <row r="108" spans="1:15" ht="15.75" customHeight="1" x14ac:dyDescent="0.25">
      <c r="A108" s="121" t="s">
        <v>113</v>
      </c>
      <c r="B108" s="122"/>
      <c r="C108" s="122"/>
      <c r="D108" s="122"/>
      <c r="E108" s="122"/>
      <c r="F108" s="131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1680</v>
      </c>
      <c r="F109" s="49">
        <f>ROUND(D109*E109,0)</f>
        <v>1562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1.1399999999999999</v>
      </c>
      <c r="E110" s="42">
        <v>1145</v>
      </c>
      <c r="F110" s="49">
        <f>ROUND(D110*E110,0)</f>
        <v>1305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2.0699999999999998</v>
      </c>
      <c r="E111" s="3"/>
      <c r="F111" s="3">
        <f>SUM(F109:F110)</f>
        <v>2867</v>
      </c>
      <c r="G111" s="5">
        <f>ROUNDUP(F111*$G$2,0)</f>
        <v>11468</v>
      </c>
      <c r="H111" s="5">
        <f>ROUNDUP(F111*0.2359*$H$2,0)</f>
        <v>2706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11468</v>
      </c>
      <c r="M111" s="13">
        <f>H111+K111</f>
        <v>2706</v>
      </c>
      <c r="N111" s="13">
        <f>L111+M111</f>
        <v>14174</v>
      </c>
      <c r="O111" s="13">
        <f>SUM(N111:N111)</f>
        <v>14174</v>
      </c>
    </row>
    <row r="112" spans="1:15" ht="15.75" x14ac:dyDescent="0.25">
      <c r="A112" s="128" t="s">
        <v>93</v>
      </c>
      <c r="B112" s="128"/>
      <c r="C112" s="128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25" t="s">
        <v>35</v>
      </c>
      <c r="B113" s="126"/>
      <c r="C113" s="126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1603</v>
      </c>
      <c r="F114" s="6">
        <f>ROUND(D114*E114,0)</f>
        <v>321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1526</v>
      </c>
      <c r="F115" s="6">
        <f t="shared" ref="F115:F119" si="12">ROUND(D115*E115,0)</f>
        <v>649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1374</v>
      </c>
      <c r="F116" s="6">
        <f t="shared" si="12"/>
        <v>1113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1145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1526</v>
      </c>
      <c r="F118" s="6">
        <f t="shared" si="12"/>
        <v>92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1526</v>
      </c>
      <c r="F119" s="6">
        <f t="shared" si="12"/>
        <v>153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2328</v>
      </c>
      <c r="G120" s="5">
        <f>ROUNDUP(F120*$G$2,0)</f>
        <v>9312</v>
      </c>
      <c r="H120" s="5">
        <f>ROUNDUP(F120*0.2359*$H$2,0)</f>
        <v>2197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9312</v>
      </c>
      <c r="M120" s="13">
        <f>H120+K120</f>
        <v>2197</v>
      </c>
      <c r="N120" s="13">
        <f>L120+M120</f>
        <v>11509</v>
      </c>
      <c r="O120" s="13">
        <f>SUM(N120:N120)</f>
        <v>11509</v>
      </c>
    </row>
    <row r="121" spans="1:15" ht="15.75" x14ac:dyDescent="0.25">
      <c r="A121" s="136" t="s">
        <v>150</v>
      </c>
      <c r="B121" s="137"/>
      <c r="C121" s="137"/>
      <c r="D121" s="137"/>
      <c r="E121" s="137"/>
      <c r="F121" s="138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1603</v>
      </c>
      <c r="F122" s="6">
        <f t="shared" ref="F122:F127" si="13">ROUND(D122*E122,0)</f>
        <v>481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1526</v>
      </c>
      <c r="F123" s="6">
        <f t="shared" si="13"/>
        <v>5903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1526</v>
      </c>
      <c r="F124" s="6">
        <f t="shared" si="13"/>
        <v>572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1526</v>
      </c>
      <c r="F125" s="6">
        <f t="shared" si="13"/>
        <v>458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1145</v>
      </c>
      <c r="F126" s="6">
        <f t="shared" si="13"/>
        <v>243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1526</v>
      </c>
      <c r="F127" s="6">
        <f t="shared" si="13"/>
        <v>76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7733</v>
      </c>
      <c r="G128" s="5">
        <f>ROUNDUP(F128*$G$2,0)</f>
        <v>30932</v>
      </c>
      <c r="H128" s="5">
        <f>ROUNDUP(F128*0.2359*$H$2,0)</f>
        <v>7297</v>
      </c>
      <c r="I128" s="5">
        <v>76.67</v>
      </c>
      <c r="J128" s="5">
        <f>ROUNDUP(I128*$J$2,0)</f>
        <v>307</v>
      </c>
      <c r="K128" s="5">
        <f>ROUNDUP(I128*0.2359*$K$2,0)</f>
        <v>73</v>
      </c>
      <c r="L128" s="13">
        <f>G128+J128</f>
        <v>31239</v>
      </c>
      <c r="M128" s="13">
        <f>H128+K128</f>
        <v>7370</v>
      </c>
      <c r="N128" s="13">
        <f>L128+M128</f>
        <v>38609</v>
      </c>
      <c r="O128" s="13">
        <f>SUM(N128:N128)</f>
        <v>38609</v>
      </c>
    </row>
    <row r="129" spans="1:15" ht="15.75" x14ac:dyDescent="0.25">
      <c r="A129" s="128" t="s">
        <v>95</v>
      </c>
      <c r="B129" s="128"/>
      <c r="C129" s="128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42" t="s">
        <v>85</v>
      </c>
      <c r="B130" s="142"/>
      <c r="C130" s="142"/>
      <c r="D130" s="142"/>
      <c r="E130" s="142"/>
      <c r="F130" s="142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1603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1526</v>
      </c>
      <c r="F132" s="6">
        <f t="shared" ref="F132:F134" si="15">ROUND(D132*E132,0)</f>
        <v>1259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1374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1145</v>
      </c>
      <c r="F134" s="6">
        <f t="shared" si="15"/>
        <v>458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1526</v>
      </c>
      <c r="F135" s="6">
        <f t="shared" si="14"/>
        <v>122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1145</v>
      </c>
      <c r="F136" s="6">
        <f t="shared" si="14"/>
        <v>1145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1526</v>
      </c>
      <c r="F137" s="6">
        <f t="shared" si="14"/>
        <v>153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3137</v>
      </c>
      <c r="G138" s="5">
        <f>ROUNDUP(F138*$G$2,0)</f>
        <v>12548</v>
      </c>
      <c r="H138" s="5">
        <f>ROUNDUP(F138*0.2359*$H$2,0)</f>
        <v>2961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12548</v>
      </c>
      <c r="M138" s="13">
        <f>H138+K138</f>
        <v>2961</v>
      </c>
      <c r="N138" s="13">
        <f>L138+M138</f>
        <v>15509</v>
      </c>
      <c r="O138" s="13">
        <f>SUM(N138:N138)</f>
        <v>15509</v>
      </c>
    </row>
    <row r="139" spans="1:15" ht="19.5" customHeight="1" x14ac:dyDescent="0.25">
      <c r="A139" s="132" t="s">
        <v>86</v>
      </c>
      <c r="B139" s="133"/>
      <c r="C139" s="133"/>
      <c r="D139" s="133"/>
      <c r="E139" s="133"/>
      <c r="F139" s="134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1680</v>
      </c>
      <c r="F140" s="6">
        <f>ROUND(E140*D140,0)</f>
        <v>1680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</v>
      </c>
      <c r="E141" s="56">
        <v>1603</v>
      </c>
      <c r="F141" s="6">
        <f t="shared" ref="F141:F147" si="16">ROUND(E141*D141,0)</f>
        <v>0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1526</v>
      </c>
      <c r="F142" s="6">
        <f t="shared" si="16"/>
        <v>6598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1526</v>
      </c>
      <c r="F143" s="6">
        <f t="shared" si="16"/>
        <v>763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1526</v>
      </c>
      <c r="F144" s="6">
        <f t="shared" si="16"/>
        <v>610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1526</v>
      </c>
      <c r="F145" s="6">
        <f t="shared" si="16"/>
        <v>763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1145</v>
      </c>
      <c r="F146" s="6">
        <f t="shared" si="16"/>
        <v>409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1526</v>
      </c>
      <c r="F147" s="6">
        <f t="shared" si="16"/>
        <v>76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7.1310000000000002</v>
      </c>
      <c r="E148" s="3"/>
      <c r="F148" s="3">
        <f>SUM(F140:F147)</f>
        <v>10899</v>
      </c>
      <c r="G148" s="5">
        <f>ROUNDUP(F148*$G$2,0)</f>
        <v>43596</v>
      </c>
      <c r="H148" s="5">
        <f>ROUNDUP(F148*0.2359*$H$2,0)</f>
        <v>10285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43596</v>
      </c>
      <c r="M148" s="13">
        <f>H148+K148</f>
        <v>10285</v>
      </c>
      <c r="N148" s="13">
        <f>L148+M148</f>
        <v>53881</v>
      </c>
      <c r="O148" s="13">
        <f>SUM(N148:N148)</f>
        <v>53881</v>
      </c>
    </row>
    <row r="149" spans="1:15" ht="18" customHeight="1" x14ac:dyDescent="0.25">
      <c r="A149" s="143" t="s">
        <v>87</v>
      </c>
      <c r="B149" s="144"/>
      <c r="C149" s="144"/>
      <c r="D149" s="144"/>
      <c r="E149" s="144"/>
      <c r="F149" s="145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1680</v>
      </c>
      <c r="F150" s="6">
        <f>ROUND(E150*D150,0)</f>
        <v>1562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1.52</v>
      </c>
      <c r="E151" s="6">
        <v>1145</v>
      </c>
      <c r="F151" s="6">
        <f>ROUND(E151*D151,0)</f>
        <v>1740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2.4500000000000002</v>
      </c>
      <c r="E152" s="3"/>
      <c r="F152" s="3">
        <f>SUM(F150:F151)</f>
        <v>3302</v>
      </c>
      <c r="G152" s="97">
        <f>ROUNDUP(F152*$G$2,0)</f>
        <v>13208</v>
      </c>
      <c r="H152" s="97">
        <f>ROUNDUP(F152*0.2359*$H$2,0)</f>
        <v>3116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13208</v>
      </c>
      <c r="M152" s="116">
        <f>H152+K152</f>
        <v>3116</v>
      </c>
      <c r="N152" s="116">
        <f>L152+M152</f>
        <v>16324</v>
      </c>
      <c r="O152" s="13">
        <f>SUM(N152:N152)</f>
        <v>16324</v>
      </c>
    </row>
    <row r="153" spans="1:15" ht="15.75" x14ac:dyDescent="0.25">
      <c r="A153" s="128" t="s">
        <v>96</v>
      </c>
      <c r="B153" s="128"/>
      <c r="C153" s="128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25" t="s">
        <v>138</v>
      </c>
      <c r="B154" s="126"/>
      <c r="C154" s="126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1145</v>
      </c>
      <c r="F155" s="6">
        <f t="shared" ref="F155:F159" si="17">ROUND(D155*E155,0)</f>
        <v>687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1526</v>
      </c>
      <c r="F156" s="6">
        <f t="shared" si="17"/>
        <v>763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1526</v>
      </c>
      <c r="F157" s="6">
        <f t="shared" si="17"/>
        <v>107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1526</v>
      </c>
      <c r="F158" s="6">
        <f t="shared" si="17"/>
        <v>305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1526</v>
      </c>
      <c r="F159" s="6">
        <f t="shared" si="17"/>
        <v>153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2015</v>
      </c>
      <c r="G160" s="5">
        <f>ROUNDUP(F160*$G$2,0)</f>
        <v>8060</v>
      </c>
      <c r="H160" s="5">
        <f>ROUNDUP(F160*0.2359*$H$2,0)</f>
        <v>1902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8060</v>
      </c>
      <c r="M160" s="13">
        <f>H160+K160</f>
        <v>1902</v>
      </c>
      <c r="N160" s="13">
        <f>L160+M160</f>
        <v>9962</v>
      </c>
      <c r="O160" s="13">
        <f>SUM(N160:N160)</f>
        <v>9962</v>
      </c>
    </row>
    <row r="161" spans="1:15" ht="15.75" customHeight="1" x14ac:dyDescent="0.25">
      <c r="A161" s="121" t="s">
        <v>111</v>
      </c>
      <c r="B161" s="122"/>
      <c r="C161" s="122"/>
      <c r="D161" s="122"/>
      <c r="E161" s="122"/>
      <c r="F161" s="131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1680</v>
      </c>
      <c r="F162" s="6">
        <f>ROUND(D162*E162,0)</f>
        <v>1680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1526</v>
      </c>
      <c r="F163" s="6">
        <f t="shared" ref="F163:F168" si="18">ROUND(D163*E163,0)</f>
        <v>3250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1526</v>
      </c>
      <c r="F164" s="6">
        <f t="shared" si="18"/>
        <v>572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1526</v>
      </c>
      <c r="F165" s="6">
        <f t="shared" si="18"/>
        <v>458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1145</v>
      </c>
      <c r="F166" s="6">
        <f t="shared" si="18"/>
        <v>307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1526</v>
      </c>
      <c r="F167" s="26">
        <f t="shared" si="18"/>
        <v>1335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1526</v>
      </c>
      <c r="F168" s="6">
        <f t="shared" si="18"/>
        <v>76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7678</v>
      </c>
      <c r="G169" s="5">
        <f>ROUNDUP(F169*$G$2,0)</f>
        <v>30712</v>
      </c>
      <c r="H169" s="5">
        <f>ROUNDUP(F169*0.2359*$H$2,0)</f>
        <v>7245</v>
      </c>
      <c r="I169" s="5">
        <v>108.8</v>
      </c>
      <c r="J169" s="5">
        <f>ROUNDUP(I169*$J$2,0)</f>
        <v>436</v>
      </c>
      <c r="K169" s="5">
        <f>ROUNDUP(I169*0.2359*$K$2,0)</f>
        <v>103</v>
      </c>
      <c r="L169" s="13">
        <f>G169+J169</f>
        <v>31148</v>
      </c>
      <c r="M169" s="13">
        <f>H169+K169</f>
        <v>7348</v>
      </c>
      <c r="N169" s="13">
        <f>L169+M169</f>
        <v>38496</v>
      </c>
      <c r="O169" s="13">
        <f>SUM(N169:N169)</f>
        <v>38496</v>
      </c>
    </row>
    <row r="170" spans="1:15" ht="15.75" x14ac:dyDescent="0.25">
      <c r="A170" s="128" t="s">
        <v>97</v>
      </c>
      <c r="B170" s="128"/>
      <c r="C170" s="128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25" t="s">
        <v>48</v>
      </c>
      <c r="B171" s="126"/>
      <c r="C171" s="12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1603</v>
      </c>
      <c r="F172" s="6">
        <f t="shared" ref="F172:F175" si="19">ROUND(D172*E172,0)</f>
        <v>135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1145</v>
      </c>
      <c r="F173" s="6">
        <f t="shared" si="19"/>
        <v>115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1526</v>
      </c>
      <c r="F174" s="6">
        <f t="shared" si="19"/>
        <v>504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1526</v>
      </c>
      <c r="F175" s="6">
        <f t="shared" si="19"/>
        <v>153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907</v>
      </c>
      <c r="G176" s="5">
        <f>ROUNDUP(F176*$G$2,0)</f>
        <v>3628</v>
      </c>
      <c r="H176" s="5">
        <f>ROUNDUP(F176*0.2359*$H$2,0)</f>
        <v>856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3628</v>
      </c>
      <c r="M176" s="13">
        <f>H176+K176</f>
        <v>856</v>
      </c>
      <c r="N176" s="13">
        <f>L176+M176</f>
        <v>4484</v>
      </c>
      <c r="O176" s="13">
        <f>SUM(N176:N176)</f>
        <v>4484</v>
      </c>
    </row>
    <row r="177" spans="1:15" ht="15.75" x14ac:dyDescent="0.25">
      <c r="A177" s="121" t="s">
        <v>49</v>
      </c>
      <c r="B177" s="122"/>
      <c r="C177" s="122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1603</v>
      </c>
      <c r="F178" s="26">
        <f>ROUND(D178*E178,0)</f>
        <v>160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1526</v>
      </c>
      <c r="F179" s="26">
        <f t="shared" ref="F179:F183" si="20">ROUND(D179*E179,0)</f>
        <v>3621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1526</v>
      </c>
      <c r="F180" s="26">
        <f t="shared" si="20"/>
        <v>382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1526</v>
      </c>
      <c r="F181" s="26">
        <f t="shared" si="20"/>
        <v>305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1526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1145</v>
      </c>
      <c r="F183" s="26">
        <f t="shared" si="20"/>
        <v>121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4589</v>
      </c>
      <c r="G184" s="5">
        <f>ROUNDUP(F184*$G$2,0)</f>
        <v>18356</v>
      </c>
      <c r="H184" s="5">
        <f>ROUNDUP(F184*0.2359*$H$2,0)</f>
        <v>4331</v>
      </c>
      <c r="I184" s="5">
        <v>10.07</v>
      </c>
      <c r="J184" s="5">
        <f>ROUNDUP(I184*$J$2,0)</f>
        <v>41</v>
      </c>
      <c r="K184" s="5">
        <f>ROUNDUP(I184*0.2359*$K$2,0)</f>
        <v>10</v>
      </c>
      <c r="L184" s="13">
        <f>G184+J184</f>
        <v>18397</v>
      </c>
      <c r="M184" s="13">
        <f>H184+K184</f>
        <v>4341</v>
      </c>
      <c r="N184" s="13">
        <f>L184+M184</f>
        <v>22738</v>
      </c>
      <c r="O184" s="13">
        <f>SUM(N184:N184)</f>
        <v>22738</v>
      </c>
    </row>
    <row r="185" spans="1:15" ht="15.75" x14ac:dyDescent="0.25">
      <c r="A185" s="128" t="s">
        <v>98</v>
      </c>
      <c r="B185" s="128"/>
      <c r="C185" s="128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25" t="s">
        <v>51</v>
      </c>
      <c r="B186" s="126"/>
      <c r="C186" s="126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1603</v>
      </c>
      <c r="F187" s="6">
        <f t="shared" ref="F187:F193" si="21">ROUND(D187*E187,0)</f>
        <v>641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1603</v>
      </c>
      <c r="F188" s="6">
        <f t="shared" si="21"/>
        <v>67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1526</v>
      </c>
      <c r="F189" s="6">
        <f t="shared" si="21"/>
        <v>458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1374</v>
      </c>
      <c r="F190" s="6">
        <f t="shared" si="21"/>
        <v>1140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1526</v>
      </c>
      <c r="F191" s="6">
        <f t="shared" si="21"/>
        <v>382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1526</v>
      </c>
      <c r="F192" s="6">
        <f t="shared" si="21"/>
        <v>305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1526</v>
      </c>
      <c r="F193" s="6">
        <f t="shared" si="21"/>
        <v>153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3146</v>
      </c>
      <c r="G194" s="5">
        <f>ROUNDUP(F194*$G$2,0)</f>
        <v>12584</v>
      </c>
      <c r="H194" s="5">
        <f>ROUNDUP(F194*0.2359*$H$2,0)</f>
        <v>2969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12584</v>
      </c>
      <c r="M194" s="13">
        <f>H194+K194</f>
        <v>2969</v>
      </c>
      <c r="N194" s="13">
        <f>L194+M194</f>
        <v>15553</v>
      </c>
      <c r="O194" s="13">
        <f>SUM(N194:N194)</f>
        <v>15553</v>
      </c>
    </row>
    <row r="195" spans="1:15" ht="15.75" x14ac:dyDescent="0.25">
      <c r="A195" s="121" t="s">
        <v>52</v>
      </c>
      <c r="B195" s="122"/>
      <c r="C195" s="122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1526</v>
      </c>
      <c r="F196" s="6">
        <f t="shared" ref="F196:F198" si="22">ROUND(D196*E196,0)</f>
        <v>2143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1526</v>
      </c>
      <c r="F197" s="6">
        <f t="shared" si="22"/>
        <v>191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1145</v>
      </c>
      <c r="F198" s="6">
        <f t="shared" si="22"/>
        <v>71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2405</v>
      </c>
      <c r="G199" s="5">
        <f>ROUNDUP(F199*$G$2,0)</f>
        <v>9620</v>
      </c>
      <c r="H199" s="5">
        <f>ROUNDUP(F199*0.2359*$H$2,0)</f>
        <v>2270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9620</v>
      </c>
      <c r="M199" s="13">
        <f>H199+K199</f>
        <v>2270</v>
      </c>
      <c r="N199" s="13">
        <f>L199+M199</f>
        <v>11890</v>
      </c>
      <c r="O199" s="13">
        <f>SUM(N199:N199)</f>
        <v>11890</v>
      </c>
    </row>
    <row r="200" spans="1:15" ht="15.75" x14ac:dyDescent="0.25">
      <c r="A200" s="128" t="s">
        <v>99</v>
      </c>
      <c r="B200" s="128"/>
      <c r="C200" s="128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25" t="s">
        <v>53</v>
      </c>
      <c r="B201" s="126"/>
      <c r="C201" s="126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1603</v>
      </c>
      <c r="F202" s="6">
        <f t="shared" ref="F202:F204" si="23">ROUND(D202*E202,0)</f>
        <v>135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1526</v>
      </c>
      <c r="F203" s="6">
        <f t="shared" si="23"/>
        <v>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1526</v>
      </c>
      <c r="F204" s="6">
        <f t="shared" si="23"/>
        <v>153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410</v>
      </c>
      <c r="G205" s="5">
        <f>ROUNDUP(F205*$G$2,0)</f>
        <v>1640</v>
      </c>
      <c r="H205" s="5">
        <f>ROUNDUP(F205*0.2359*$H$2,0)</f>
        <v>387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1640</v>
      </c>
      <c r="M205" s="13">
        <f>H205+K205</f>
        <v>387</v>
      </c>
      <c r="N205" s="13">
        <f>L205+M205</f>
        <v>2027</v>
      </c>
      <c r="O205" s="13">
        <f>SUM(N205:N205)</f>
        <v>2027</v>
      </c>
    </row>
    <row r="206" spans="1:15" ht="15.75" customHeight="1" x14ac:dyDescent="0.25">
      <c r="A206" s="121" t="s">
        <v>54</v>
      </c>
      <c r="B206" s="122"/>
      <c r="C206" s="122"/>
      <c r="D206" s="122"/>
      <c r="E206" s="122"/>
      <c r="F206" s="131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1806</v>
      </c>
      <c r="F207" s="6">
        <f t="shared" ref="F207:F214" si="24">ROUND(D207*E207,0)</f>
        <v>1806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1603</v>
      </c>
      <c r="F208" s="6">
        <f t="shared" si="24"/>
        <v>962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1526</v>
      </c>
      <c r="F209" s="6">
        <f t="shared" si="24"/>
        <v>9402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1526</v>
      </c>
      <c r="F210" s="6">
        <f t="shared" si="24"/>
        <v>1145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1526</v>
      </c>
      <c r="F211" s="6">
        <f t="shared" si="24"/>
        <v>1145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1526</v>
      </c>
      <c r="F212" s="6">
        <f t="shared" si="24"/>
        <v>2289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1145</v>
      </c>
      <c r="F213" s="6">
        <f t="shared" si="24"/>
        <v>709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1526</v>
      </c>
      <c r="F214" s="6">
        <f t="shared" si="24"/>
        <v>114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17572</v>
      </c>
      <c r="G215" s="5">
        <f>ROUNDUP(F215*$G$2,0)</f>
        <v>70288</v>
      </c>
      <c r="H215" s="5">
        <f>ROUNDUP(F215*0.2359*$H$2,0)</f>
        <v>16581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70288</v>
      </c>
      <c r="M215" s="13">
        <f>H215+K215</f>
        <v>16581</v>
      </c>
      <c r="N215" s="13">
        <f>L215+M215</f>
        <v>86869</v>
      </c>
      <c r="O215" s="13">
        <f>SUM(N215:N215)</f>
        <v>86869</v>
      </c>
    </row>
    <row r="216" spans="1:15" ht="15.75" x14ac:dyDescent="0.25">
      <c r="A216" s="128" t="s">
        <v>101</v>
      </c>
      <c r="B216" s="128"/>
      <c r="C216" s="128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25" t="s">
        <v>102</v>
      </c>
      <c r="B217" s="126"/>
      <c r="C217" s="126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1603</v>
      </c>
      <c r="F218" s="6">
        <f>ROUND(D218*E218,0)</f>
        <v>1114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1526</v>
      </c>
      <c r="F219" s="6">
        <f t="shared" ref="F219:F221" si="25">ROUND(D219*E219,0)</f>
        <v>1007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1526</v>
      </c>
      <c r="F220" s="6">
        <f t="shared" si="25"/>
        <v>610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1526</v>
      </c>
      <c r="F221" s="6">
        <f t="shared" si="25"/>
        <v>153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2884</v>
      </c>
      <c r="G222" s="5">
        <f>ROUNDUP(F222*$G$2,0)</f>
        <v>11536</v>
      </c>
      <c r="H222" s="5">
        <f>ROUNDUP(F222*0.2359*$H$2,0)</f>
        <v>2722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11536</v>
      </c>
      <c r="M222" s="13">
        <f>H222+K222</f>
        <v>2722</v>
      </c>
      <c r="N222" s="13">
        <f>L222+M222</f>
        <v>14258</v>
      </c>
      <c r="O222" s="13">
        <f>SUM(N222:N222)</f>
        <v>14258</v>
      </c>
    </row>
    <row r="223" spans="1:15" ht="15.75" customHeight="1" x14ac:dyDescent="0.25">
      <c r="A223" s="121" t="s">
        <v>59</v>
      </c>
      <c r="B223" s="122"/>
      <c r="C223" s="122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1195</v>
      </c>
      <c r="F224" s="6">
        <f>ROUND(D224*E224,0)</f>
        <v>1195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1603</v>
      </c>
      <c r="F225" s="6">
        <f>ROUND(D225*E225,0)</f>
        <v>826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1526</v>
      </c>
      <c r="F226" s="6">
        <f t="shared" ref="F226" si="26">ROUND(D226*E226,0)</f>
        <v>305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2326</v>
      </c>
      <c r="G227" s="5">
        <f>ROUNDUP(F227*$G$2,0)</f>
        <v>9304</v>
      </c>
      <c r="H227" s="5">
        <f>ROUNDUP(F227*0.2359*$H$2,0)</f>
        <v>2195</v>
      </c>
      <c r="I227" s="5">
        <v>210</v>
      </c>
      <c r="J227" s="5">
        <f>ROUNDUP(I227*$J$2,0)</f>
        <v>840</v>
      </c>
      <c r="K227" s="5">
        <f>ROUNDUP(I227*0.2359*$K$2,0)</f>
        <v>199</v>
      </c>
      <c r="L227" s="13">
        <f>G227+J227</f>
        <v>10144</v>
      </c>
      <c r="M227" s="13">
        <f>H227+K227</f>
        <v>2394</v>
      </c>
      <c r="N227" s="13">
        <f>L227+M227</f>
        <v>12538</v>
      </c>
      <c r="O227" s="13">
        <f>SUM(N227:N227)</f>
        <v>12538</v>
      </c>
    </row>
    <row r="228" spans="1:15" ht="15.75" customHeight="1" x14ac:dyDescent="0.25">
      <c r="A228" s="121" t="s">
        <v>103</v>
      </c>
      <c r="B228" s="122"/>
      <c r="C228" s="122"/>
      <c r="D228" s="122"/>
      <c r="E228" s="122"/>
      <c r="F228" s="131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1680</v>
      </c>
      <c r="F229" s="6">
        <f>ROUND(D229*E229,0)</f>
        <v>1680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1603</v>
      </c>
      <c r="F230" s="6">
        <f t="shared" ref="F230:F235" si="27">ROUND(D230*E230,0)</f>
        <v>481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1526</v>
      </c>
      <c r="F231" s="6">
        <f t="shared" si="27"/>
        <v>9621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1526</v>
      </c>
      <c r="F232" s="6">
        <f t="shared" si="27"/>
        <v>954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1526</v>
      </c>
      <c r="F233" s="6">
        <f t="shared" si="27"/>
        <v>763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1145</v>
      </c>
      <c r="F234" s="6">
        <f t="shared" si="27"/>
        <v>364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1526</v>
      </c>
      <c r="F235" s="6">
        <f t="shared" si="27"/>
        <v>114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13977</v>
      </c>
      <c r="G236" s="5">
        <f>ROUNDUP(F236*$G$2,0)</f>
        <v>55908</v>
      </c>
      <c r="H236" s="5">
        <f>ROUNDUP(F236*0.2359*$H$2,0)</f>
        <v>13189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55908</v>
      </c>
      <c r="M236" s="13">
        <f>H236+K236</f>
        <v>13189</v>
      </c>
      <c r="N236" s="13">
        <f>L236+M236</f>
        <v>69097</v>
      </c>
      <c r="O236" s="13">
        <f>SUM(N236:N236)</f>
        <v>69097</v>
      </c>
    </row>
    <row r="237" spans="1:15" ht="15.75" customHeight="1" x14ac:dyDescent="0.25">
      <c r="A237" s="121" t="s">
        <v>104</v>
      </c>
      <c r="B237" s="122"/>
      <c r="C237" s="122"/>
      <c r="D237" s="122"/>
      <c r="E237" s="122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1831</v>
      </c>
      <c r="F238" s="37">
        <f>ROUND(D238*E238,0)</f>
        <v>1831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1603</v>
      </c>
      <c r="F239" s="37">
        <f t="shared" ref="F239:F245" si="28">ROUND(D239*E239,0)</f>
        <v>1603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1526</v>
      </c>
      <c r="F240" s="37">
        <f t="shared" si="28"/>
        <v>16037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1526</v>
      </c>
      <c r="F241" s="37">
        <f t="shared" si="28"/>
        <v>1717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1526</v>
      </c>
      <c r="F242" s="37">
        <f t="shared" si="28"/>
        <v>1373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1145</v>
      </c>
      <c r="F243" s="37">
        <f t="shared" si="28"/>
        <v>802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1526</v>
      </c>
      <c r="F244" s="37">
        <f t="shared" si="28"/>
        <v>763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1526</v>
      </c>
      <c r="F245" s="37">
        <f t="shared" si="28"/>
        <v>153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24279</v>
      </c>
      <c r="G246" s="5">
        <f>ROUNDUP(F246*$G$2,0)</f>
        <v>97116</v>
      </c>
      <c r="H246" s="5">
        <f>ROUNDUP(F246*0.2359*$H$2,0)</f>
        <v>22910</v>
      </c>
      <c r="I246" s="5">
        <f>245.7+66.5</f>
        <v>312.2</v>
      </c>
      <c r="J246" s="5">
        <f>ROUNDUP(I246*$J$2,0)</f>
        <v>1249</v>
      </c>
      <c r="K246" s="5">
        <f>ROUNDUP(I246*0.2359*$K$2,0)</f>
        <v>295</v>
      </c>
      <c r="L246" s="13">
        <f>G246+J246</f>
        <v>98365</v>
      </c>
      <c r="M246" s="13">
        <f>H246+K246</f>
        <v>23205</v>
      </c>
      <c r="N246" s="13">
        <f>L246+M246</f>
        <v>121570</v>
      </c>
      <c r="O246" s="13">
        <f>SUM(N246:N246)</f>
        <v>121570</v>
      </c>
    </row>
    <row r="247" spans="1:15" ht="15.75" x14ac:dyDescent="0.25">
      <c r="A247" s="121" t="s">
        <v>105</v>
      </c>
      <c r="B247" s="122"/>
      <c r="C247" s="122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2138</v>
      </c>
      <c r="F248" s="37">
        <f>ROUND(D248*E248,0)</f>
        <v>2138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1647</v>
      </c>
      <c r="F249" s="37">
        <f t="shared" ref="F249:F255" si="29">ROUND(D249*E249,0)</f>
        <v>1647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1526</v>
      </c>
      <c r="F250" s="37">
        <f t="shared" si="29"/>
        <v>26705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1526</v>
      </c>
      <c r="F251" s="37">
        <f t="shared" si="29"/>
        <v>954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1526</v>
      </c>
      <c r="F252" s="37">
        <f t="shared" si="29"/>
        <v>1717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1526</v>
      </c>
      <c r="F253" s="37">
        <f t="shared" si="29"/>
        <v>1717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1145</v>
      </c>
      <c r="F254" s="37">
        <f t="shared" si="29"/>
        <v>1783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1526</v>
      </c>
      <c r="F255" s="37">
        <f t="shared" si="29"/>
        <v>153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36814</v>
      </c>
      <c r="G256" s="5">
        <f>ROUNDUP(F256*$G$2,0)</f>
        <v>147256</v>
      </c>
      <c r="H256" s="5">
        <f>ROUNDUP(F256*0.2359*$H$2,0)</f>
        <v>34738</v>
      </c>
      <c r="I256" s="5">
        <f>598.5+156.66</f>
        <v>755.16</v>
      </c>
      <c r="J256" s="5">
        <f>ROUNDUP(I256*$J$2,0)</f>
        <v>3021</v>
      </c>
      <c r="K256" s="5">
        <f>ROUNDUP(I256*0.2359*$K$2,0)</f>
        <v>713</v>
      </c>
      <c r="L256" s="13">
        <f>G256+J256</f>
        <v>150277</v>
      </c>
      <c r="M256" s="13">
        <f>H256+K256</f>
        <v>35451</v>
      </c>
      <c r="N256" s="13">
        <f>L256+M256</f>
        <v>185728</v>
      </c>
      <c r="O256" s="13">
        <f>SUM(N256:N256)</f>
        <v>185728</v>
      </c>
    </row>
    <row r="257" spans="1:15" ht="15.75" x14ac:dyDescent="0.25">
      <c r="A257" s="121" t="s">
        <v>106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1773</v>
      </c>
      <c r="F258" s="6">
        <f>ROUND(D258*E258,0)</f>
        <v>1773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1649</v>
      </c>
      <c r="F259" s="6">
        <f t="shared" ref="F259:F260" si="30">ROUND(D259*E259,0)</f>
        <v>989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2.44</v>
      </c>
      <c r="E260" s="6">
        <v>1145</v>
      </c>
      <c r="F260" s="6">
        <f t="shared" si="30"/>
        <v>2794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4.04</v>
      </c>
      <c r="E261" s="3"/>
      <c r="F261" s="3">
        <f>SUM(F258:F260)</f>
        <v>5556</v>
      </c>
      <c r="G261" s="5">
        <f>ROUNDUP(F261*$G$2,0)</f>
        <v>22224</v>
      </c>
      <c r="H261" s="5">
        <f>ROUNDUP(F261*0.2359*$H$2,0)</f>
        <v>5243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22224</v>
      </c>
      <c r="M261" s="13">
        <f>H261+K261</f>
        <v>5243</v>
      </c>
      <c r="N261" s="13">
        <f>L261+M261</f>
        <v>27467</v>
      </c>
      <c r="O261" s="13">
        <f>SUM(N261:N261)</f>
        <v>27467</v>
      </c>
    </row>
    <row r="262" spans="1:15" ht="15.75" x14ac:dyDescent="0.25">
      <c r="A262" s="121" t="s">
        <v>107</v>
      </c>
      <c r="B262" s="122"/>
      <c r="C262" s="122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1817</v>
      </c>
      <c r="F263" s="42">
        <f>ROUND(D263*E263,0)</f>
        <v>1817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1690</v>
      </c>
      <c r="F264" s="42">
        <f t="shared" ref="F264:F265" si="31">ROUND(D264*E264,0)</f>
        <v>1690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87">
        <v>0</v>
      </c>
      <c r="E265" s="42">
        <v>1145</v>
      </c>
      <c r="F265" s="42">
        <f t="shared" si="31"/>
        <v>0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</v>
      </c>
      <c r="E267" s="44"/>
      <c r="F267" s="44">
        <f>SUM(F263:F266)</f>
        <v>3507</v>
      </c>
      <c r="G267" s="5">
        <f>ROUNDUP(F267*$G$2,0)</f>
        <v>14028</v>
      </c>
      <c r="H267" s="5">
        <f>ROUNDUP(F267*0.2359*$H$2,0)</f>
        <v>3310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14028</v>
      </c>
      <c r="M267" s="13">
        <f>H267+K267</f>
        <v>3310</v>
      </c>
      <c r="N267" s="13">
        <f>L267+M267</f>
        <v>17338</v>
      </c>
      <c r="O267" s="13">
        <f>SUM(N267:N267)</f>
        <v>17338</v>
      </c>
    </row>
    <row r="268" spans="1:15" ht="15.75" x14ac:dyDescent="0.25">
      <c r="A268" s="121" t="s">
        <v>108</v>
      </c>
      <c r="B268" s="122"/>
      <c r="C268" s="122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1922</v>
      </c>
      <c r="F269" s="6">
        <f>ROUND(D269*E269,0)</f>
        <v>1922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1769</v>
      </c>
      <c r="F270" s="6">
        <f t="shared" ref="F270:F272" si="32">ROUND(D270*E270,0)</f>
        <v>1769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1603</v>
      </c>
      <c r="F271" s="6">
        <f t="shared" si="32"/>
        <v>802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1145</v>
      </c>
      <c r="F272" s="6">
        <f t="shared" si="32"/>
        <v>2819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7312</v>
      </c>
      <c r="G273" s="5">
        <f>ROUNDUP(F273*$G$2,0)</f>
        <v>29248</v>
      </c>
      <c r="H273" s="5">
        <f>ROUNDUP(F273*0.2359*$H$2,0)</f>
        <v>6900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29248</v>
      </c>
      <c r="M273" s="13">
        <f>H273+K273</f>
        <v>6900</v>
      </c>
      <c r="N273" s="13">
        <f>L273+M273</f>
        <v>36148</v>
      </c>
      <c r="O273" s="13">
        <f>SUM(N273:N273)</f>
        <v>36148</v>
      </c>
    </row>
    <row r="274" spans="1:15" ht="15.75" x14ac:dyDescent="0.25">
      <c r="A274" s="121" t="s">
        <v>109</v>
      </c>
      <c r="B274" s="122"/>
      <c r="C274" s="122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1730</v>
      </c>
      <c r="F275" s="6">
        <f>ROUND(D275*E275,0)</f>
        <v>1730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1609</v>
      </c>
      <c r="F276" s="6">
        <f t="shared" ref="F276:F277" si="33">ROUND(D276*E276,0)</f>
        <v>1609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1603</v>
      </c>
      <c r="F277" s="6">
        <f t="shared" si="33"/>
        <v>1603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4942</v>
      </c>
      <c r="G278" s="5">
        <f>ROUNDUP(F278*$G$2,0)</f>
        <v>19768</v>
      </c>
      <c r="H278" s="5">
        <f>ROUNDUP(F278*0.2359*$H$2,0)</f>
        <v>4664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19768</v>
      </c>
      <c r="M278" s="13">
        <f>H278+K278</f>
        <v>4664</v>
      </c>
      <c r="N278" s="13">
        <f>L278+M278</f>
        <v>24432</v>
      </c>
      <c r="O278" s="13">
        <f>SUM(N278:N278)</f>
        <v>24432</v>
      </c>
    </row>
    <row r="280" spans="1:15" ht="21" customHeight="1" x14ac:dyDescent="0.25">
      <c r="C280" s="98" t="s">
        <v>142</v>
      </c>
      <c r="D280" s="102">
        <f>SUM(D4:D278)/2</f>
        <v>161.602</v>
      </c>
      <c r="E280" s="47"/>
      <c r="F280" s="102">
        <f>SUM(F4:F278)/2</f>
        <v>242131</v>
      </c>
      <c r="G280" s="47">
        <f t="shared" ref="G280:O280" si="34">SUM(G4:G278)</f>
        <v>968524</v>
      </c>
      <c r="H280" s="47">
        <f t="shared" si="34"/>
        <v>228491</v>
      </c>
      <c r="I280" s="47">
        <f t="shared" si="34"/>
        <v>1894.08</v>
      </c>
      <c r="J280" s="47">
        <f t="shared" si="34"/>
        <v>7580</v>
      </c>
      <c r="K280" s="47">
        <f t="shared" si="34"/>
        <v>1792</v>
      </c>
      <c r="L280" s="47">
        <f t="shared" si="34"/>
        <v>976104</v>
      </c>
      <c r="M280" s="47">
        <f t="shared" si="34"/>
        <v>230283</v>
      </c>
      <c r="N280" s="103">
        <f t="shared" si="34"/>
        <v>1206387</v>
      </c>
      <c r="O280" s="103">
        <f t="shared" si="34"/>
        <v>1206387</v>
      </c>
    </row>
    <row r="282" spans="1:15" x14ac:dyDescent="0.25">
      <c r="M282" s="95"/>
      <c r="N282" s="111"/>
    </row>
    <row r="283" spans="1:15" x14ac:dyDescent="0.25">
      <c r="M283" s="113"/>
      <c r="N283" s="111"/>
    </row>
    <row r="284" spans="1:15" x14ac:dyDescent="0.25">
      <c r="L284" s="93"/>
      <c r="N284" s="110"/>
      <c r="O284" s="96"/>
    </row>
    <row r="285" spans="1:15" x14ac:dyDescent="0.25">
      <c r="M285" s="96"/>
      <c r="N285" s="96"/>
      <c r="O285" s="96"/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0:C20"/>
    <mergeCell ref="A1:F1"/>
    <mergeCell ref="A2:F2"/>
    <mergeCell ref="A4:F4"/>
    <mergeCell ref="A5:F5"/>
    <mergeCell ref="A13:C13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0F70-7114-4E97-9091-AD162D11A7E9}">
  <sheetPr>
    <pageSetUpPr fitToPage="1"/>
  </sheetPr>
  <dimension ref="A1:P290"/>
  <sheetViews>
    <sheetView tabSelected="1" zoomScale="115" zoomScaleNormal="115" zoomScaleSheetLayoutView="100" workbookViewId="0">
      <pane ySplit="3" topLeftCell="A4" activePane="bottomLeft" state="frozen"/>
      <selection pane="bottomLeft" sqref="A1:F1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hidden="1" customWidth="1"/>
    <col min="8" max="8" width="10.28515625" hidden="1" customWidth="1"/>
    <col min="9" max="9" width="9.28515625" hidden="1" customWidth="1"/>
    <col min="10" max="11" width="10.140625" hidden="1" customWidth="1"/>
    <col min="12" max="12" width="9.7109375" hidden="1" customWidth="1"/>
    <col min="13" max="13" width="10.42578125" hidden="1" customWidth="1"/>
    <col min="14" max="14" width="14" hidden="1" customWidth="1"/>
    <col min="15" max="15" width="12.85546875" hidden="1" customWidth="1"/>
    <col min="16" max="16" width="9.140625" hidden="1" customWidth="1"/>
    <col min="17" max="17" width="9.140625" customWidth="1"/>
  </cols>
  <sheetData>
    <row r="1" spans="1:15" ht="23.25" customHeight="1" x14ac:dyDescent="0.25">
      <c r="A1" s="123" t="s">
        <v>178</v>
      </c>
      <c r="B1" s="123"/>
      <c r="C1" s="123"/>
      <c r="D1" s="123"/>
      <c r="E1" s="123"/>
      <c r="F1" s="123"/>
    </row>
    <row r="2" spans="1:15" ht="33.75" customHeight="1" x14ac:dyDescent="0.25">
      <c r="A2" s="124" t="s">
        <v>177</v>
      </c>
      <c r="B2" s="124"/>
      <c r="C2" s="124"/>
      <c r="D2" s="124"/>
      <c r="E2" s="124"/>
      <c r="F2" s="124"/>
      <c r="G2">
        <v>8</v>
      </c>
      <c r="H2">
        <v>8</v>
      </c>
      <c r="J2">
        <v>8</v>
      </c>
      <c r="K2">
        <v>8</v>
      </c>
      <c r="N2">
        <v>8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"kval.1119 *"&amp;J2</f>
        <v>kval.1119 *8</v>
      </c>
      <c r="K3" s="108" t="str">
        <f>"kval.1210 *"&amp;K2</f>
        <v>kval.1210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5" t="s">
        <v>132</v>
      </c>
    </row>
    <row r="4" spans="1:15" ht="15.75" customHeight="1" x14ac:dyDescent="0.25">
      <c r="A4" s="139" t="s">
        <v>88</v>
      </c>
      <c r="B4" s="139"/>
      <c r="C4" s="139"/>
      <c r="D4" s="139"/>
      <c r="E4" s="139"/>
      <c r="F4" s="139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25" t="s">
        <v>6</v>
      </c>
      <c r="B5" s="126"/>
      <c r="C5" s="126"/>
      <c r="D5" s="126"/>
      <c r="E5" s="126"/>
      <c r="F5" s="135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1645</v>
      </c>
      <c r="F6" s="6">
        <f t="shared" ref="F6:F11" si="0">ROUND(D6*E6,0)</f>
        <v>658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1566</v>
      </c>
      <c r="F7" s="6">
        <f t="shared" si="0"/>
        <v>783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1.17</v>
      </c>
      <c r="E8" s="6">
        <v>1410</v>
      </c>
      <c r="F8" s="6">
        <f t="shared" si="0"/>
        <v>1650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1175</v>
      </c>
      <c r="F9" s="6">
        <f t="shared" si="0"/>
        <v>588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1566</v>
      </c>
      <c r="F10" s="6">
        <f t="shared" si="0"/>
        <v>94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1566</v>
      </c>
      <c r="F11" s="6">
        <f t="shared" si="0"/>
        <v>157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2.73</v>
      </c>
      <c r="E12" s="3"/>
      <c r="F12" s="3">
        <f>SUM(F6:F11)</f>
        <v>3930</v>
      </c>
      <c r="G12" s="5">
        <f>ROUNDUP(F12*$G$2,0)</f>
        <v>31440</v>
      </c>
      <c r="H12" s="5">
        <f>ROUNDUP(F12*0.2359*$H$2,0)</f>
        <v>7417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31440</v>
      </c>
      <c r="M12" s="13">
        <f>H12+K12</f>
        <v>7417</v>
      </c>
      <c r="N12" s="13">
        <f>L12+M12</f>
        <v>38857</v>
      </c>
      <c r="O12" s="13">
        <f>SUM(N12:N12)</f>
        <v>38857</v>
      </c>
    </row>
    <row r="13" spans="1:15" ht="15.75" customHeight="1" x14ac:dyDescent="0.25">
      <c r="A13" s="121" t="s">
        <v>149</v>
      </c>
      <c r="B13" s="122"/>
      <c r="C13" s="122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1645</v>
      </c>
      <c r="F14" s="6">
        <f>ROUND(D14*E14,0)</f>
        <v>329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1566</v>
      </c>
      <c r="F15" s="6">
        <f t="shared" ref="F15:F18" si="1">ROUND(D15*E15,0)</f>
        <v>4115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1566</v>
      </c>
      <c r="F16" s="6">
        <f t="shared" si="1"/>
        <v>392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1566</v>
      </c>
      <c r="F17" s="6">
        <f t="shared" si="1"/>
        <v>313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1175</v>
      </c>
      <c r="F18" s="6">
        <f t="shared" si="1"/>
        <v>259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5408</v>
      </c>
      <c r="G19" s="5">
        <f>ROUNDUP(F19*$G$2,0)</f>
        <v>43264</v>
      </c>
      <c r="H19" s="5">
        <f>ROUNDUP(F19*0.2359*$H$2,0)</f>
        <v>10206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43264</v>
      </c>
      <c r="M19" s="13">
        <f>H19+K19</f>
        <v>10206</v>
      </c>
      <c r="N19" s="13">
        <f>L19+M19</f>
        <v>53470</v>
      </c>
      <c r="O19" s="13">
        <f>SUM(N19:N19)</f>
        <v>53470</v>
      </c>
    </row>
    <row r="20" spans="1:15" ht="15.75" x14ac:dyDescent="0.25">
      <c r="A20" s="128" t="s">
        <v>89</v>
      </c>
      <c r="B20" s="128"/>
      <c r="C20" s="128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25" t="s">
        <v>26</v>
      </c>
      <c r="B21" s="126"/>
      <c r="C21" s="126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1645</v>
      </c>
      <c r="F22" s="6">
        <f t="shared" ref="F22" si="2">ROUND(D22*E22,0)</f>
        <v>230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1566</v>
      </c>
      <c r="F23" s="6">
        <f>ROUND(D23*E23,0)</f>
        <v>940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1566</v>
      </c>
      <c r="F24" s="6">
        <f>ROUND(D24*E24,0)</f>
        <v>110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1566</v>
      </c>
      <c r="F25" s="6">
        <f t="shared" ref="F25" si="3">ROUND(D25*E25,0)</f>
        <v>157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1437</v>
      </c>
      <c r="G26" s="5">
        <f>ROUNDUP(F26*$G$2,0)</f>
        <v>11496</v>
      </c>
      <c r="H26" s="5">
        <f>ROUNDUP(F26*0.2359*$H$2,0)</f>
        <v>2712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11496</v>
      </c>
      <c r="M26" s="13">
        <f>H26+K26</f>
        <v>2712</v>
      </c>
      <c r="N26" s="13">
        <f>L26+M26</f>
        <v>14208</v>
      </c>
      <c r="O26" s="13">
        <f>SUM(N26:N26)</f>
        <v>14208</v>
      </c>
    </row>
    <row r="27" spans="1:15" ht="15.75" customHeight="1" x14ac:dyDescent="0.25">
      <c r="A27" s="140" t="s">
        <v>27</v>
      </c>
      <c r="B27" s="141"/>
      <c r="C27" s="141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1645</v>
      </c>
      <c r="F28" s="6">
        <f>ROUND(D28*E28,0)</f>
        <v>411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1566</v>
      </c>
      <c r="F29" s="6">
        <f t="shared" ref="F29:F33" si="4">ROUND(D29*E29,0)</f>
        <v>4136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1566</v>
      </c>
      <c r="F30" s="6">
        <f t="shared" si="4"/>
        <v>587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1566</v>
      </c>
      <c r="F31" s="6">
        <f t="shared" si="4"/>
        <v>470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1175</v>
      </c>
      <c r="F32" s="6">
        <f t="shared" si="4"/>
        <v>278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1566</v>
      </c>
      <c r="F33" s="6">
        <f t="shared" si="4"/>
        <v>78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5960</v>
      </c>
      <c r="G34" s="5">
        <f>ROUNDUP(F34*$G$2,0)</f>
        <v>47680</v>
      </c>
      <c r="H34" s="5">
        <f>ROUNDUP(F34*0.2359*$H$2,0)</f>
        <v>11248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47680</v>
      </c>
      <c r="M34" s="13">
        <f>H34+K34</f>
        <v>11248</v>
      </c>
      <c r="N34" s="13">
        <f>L34+M34</f>
        <v>58928</v>
      </c>
      <c r="O34" s="13">
        <f>SUM(N34:N34)</f>
        <v>58928</v>
      </c>
    </row>
    <row r="35" spans="1:15" ht="15.75" x14ac:dyDescent="0.25">
      <c r="A35" s="128" t="s">
        <v>90</v>
      </c>
      <c r="B35" s="128"/>
      <c r="C35" s="128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27" t="s">
        <v>29</v>
      </c>
      <c r="B36" s="127"/>
      <c r="C36" s="127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1566</v>
      </c>
      <c r="F37" s="6">
        <f>ROUND(D37*E37,0)</f>
        <v>392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1410</v>
      </c>
      <c r="F38" s="6">
        <f>ROUND(D38*E38,0)</f>
        <v>141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1566</v>
      </c>
      <c r="F39" s="6">
        <f>ROUND(D39*E39,0)</f>
        <v>110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1566</v>
      </c>
      <c r="F40" s="6">
        <f t="shared" ref="F40" si="5">ROUND(D40*E40,0)</f>
        <v>157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800</v>
      </c>
      <c r="G41" s="5">
        <f>ROUNDUP(F41*$G$2,0)</f>
        <v>6400</v>
      </c>
      <c r="H41" s="5">
        <f>ROUNDUP(F41*0.2359*$H$2,0)</f>
        <v>1510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6400</v>
      </c>
      <c r="M41" s="13">
        <f>H41+K41</f>
        <v>1510</v>
      </c>
      <c r="N41" s="13">
        <f>L41+M41</f>
        <v>7910</v>
      </c>
      <c r="O41" s="13">
        <f>SUM(N41:N41)</f>
        <v>7910</v>
      </c>
    </row>
    <row r="42" spans="1:15" ht="15.75" customHeight="1" x14ac:dyDescent="0.25">
      <c r="A42" s="146" t="s">
        <v>116</v>
      </c>
      <c r="B42" s="147"/>
      <c r="C42" s="147"/>
      <c r="D42" s="147"/>
      <c r="E42" s="147"/>
      <c r="F42" s="148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1724</v>
      </c>
      <c r="F43" s="6">
        <f t="shared" ref="F43:F49" si="6">ROUND(D43*E43,0)</f>
        <v>1724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1566</v>
      </c>
      <c r="F44" s="6">
        <f t="shared" si="6"/>
        <v>7387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1566</v>
      </c>
      <c r="F45" s="6">
        <f t="shared" si="6"/>
        <v>783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1566</v>
      </c>
      <c r="F46" s="6">
        <f t="shared" si="6"/>
        <v>626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0.31900000000000001</v>
      </c>
      <c r="E47" s="6">
        <v>1175</v>
      </c>
      <c r="F47" s="6">
        <f t="shared" si="6"/>
        <v>375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1566</v>
      </c>
      <c r="F48" s="49">
        <f t="shared" si="6"/>
        <v>196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1566</v>
      </c>
      <c r="F49" s="6">
        <f t="shared" si="6"/>
        <v>78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7.1109999999999998</v>
      </c>
      <c r="E50" s="3"/>
      <c r="F50" s="3">
        <f>SUM(F43:F49)</f>
        <v>11169</v>
      </c>
      <c r="G50" s="5">
        <f>ROUNDUP(F50*$G$2,0)</f>
        <v>89352</v>
      </c>
      <c r="H50" s="5">
        <f>ROUNDUP(F50*0.2359*$H$2,0)</f>
        <v>21079</v>
      </c>
      <c r="I50" s="5">
        <f>204.62*1.026</f>
        <v>209.94012000000001</v>
      </c>
      <c r="J50" s="5">
        <f>ROUNDUP(I50*$J$2,0)</f>
        <v>1680</v>
      </c>
      <c r="K50" s="5">
        <f>ROUNDUP(I50*0.2359*$K$2,0)</f>
        <v>397</v>
      </c>
      <c r="L50" s="13">
        <f>G50+J50</f>
        <v>91032</v>
      </c>
      <c r="M50" s="13">
        <f>H50+K50</f>
        <v>21476</v>
      </c>
      <c r="N50" s="13">
        <f>L50+M50</f>
        <v>112508</v>
      </c>
      <c r="O50" s="13">
        <f>SUM(N50:N50)</f>
        <v>112508</v>
      </c>
    </row>
    <row r="51" spans="1:15" ht="15.75" x14ac:dyDescent="0.25">
      <c r="A51" s="128" t="s">
        <v>91</v>
      </c>
      <c r="B51" s="128"/>
      <c r="C51" s="128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29" t="s">
        <v>79</v>
      </c>
      <c r="B52" s="127"/>
      <c r="C52" s="127"/>
      <c r="D52" s="127"/>
      <c r="E52" s="127"/>
      <c r="F52" s="130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1645</v>
      </c>
      <c r="F53" s="6">
        <f>ROUND(D53*E53,0)</f>
        <v>84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1175</v>
      </c>
      <c r="F54" s="6">
        <f t="shared" ref="F54:F55" si="7">ROUND(D54*E54,0)</f>
        <v>1175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1566</v>
      </c>
      <c r="F55" s="6">
        <f t="shared" si="7"/>
        <v>313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1572</v>
      </c>
      <c r="G56" s="5">
        <f>ROUNDUP(F56*$G$2,0)</f>
        <v>12576</v>
      </c>
      <c r="H56" s="5">
        <f>ROUNDUP(F56*0.2359*$H$2,0)</f>
        <v>2967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12576</v>
      </c>
      <c r="M56" s="13">
        <f>H56+K56</f>
        <v>2967</v>
      </c>
      <c r="N56" s="13">
        <f>L56+M56</f>
        <v>15543</v>
      </c>
      <c r="O56" s="13">
        <f>SUM(N56:N56)</f>
        <v>15543</v>
      </c>
    </row>
    <row r="57" spans="1:15" ht="15.75" customHeight="1" x14ac:dyDescent="0.25">
      <c r="A57" s="121" t="s">
        <v>81</v>
      </c>
      <c r="B57" s="122"/>
      <c r="C57" s="122"/>
      <c r="D57" s="122"/>
      <c r="E57" s="122"/>
      <c r="F57" s="131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1724</v>
      </c>
      <c r="F58" s="49">
        <f>ROUND(D58*E58,0)</f>
        <v>1724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1645</v>
      </c>
      <c r="F59" s="49">
        <f t="shared" ref="F59:F65" si="8">ROUND(D59*E59,0)</f>
        <v>823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1566</v>
      </c>
      <c r="F60" s="49">
        <f t="shared" si="8"/>
        <v>7302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1566</v>
      </c>
      <c r="F61" s="49">
        <f t="shared" si="8"/>
        <v>979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1566</v>
      </c>
      <c r="F62" s="49">
        <f t="shared" si="8"/>
        <v>783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1175</v>
      </c>
      <c r="F63" s="49">
        <f t="shared" si="8"/>
        <v>423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0.875</v>
      </c>
      <c r="E64" s="6">
        <v>1566</v>
      </c>
      <c r="F64" s="49">
        <f t="shared" si="8"/>
        <v>1370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1566</v>
      </c>
      <c r="F65" s="49">
        <f t="shared" si="8"/>
        <v>117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8.597999999999999</v>
      </c>
      <c r="E66" s="3"/>
      <c r="F66" s="3">
        <f>SUM(F58:F65)</f>
        <v>13521</v>
      </c>
      <c r="G66" s="5">
        <f>ROUNDUP(F66*$G$2,0)</f>
        <v>108168</v>
      </c>
      <c r="H66" s="5">
        <f>ROUNDUP(F66*0.2359*$H$2,0)</f>
        <v>25517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108168</v>
      </c>
      <c r="M66" s="13">
        <f>H66+K66</f>
        <v>25517</v>
      </c>
      <c r="N66" s="13">
        <f>L66+M66</f>
        <v>133685</v>
      </c>
      <c r="O66" s="13">
        <f>SUM(N66:N66)</f>
        <v>133685</v>
      </c>
    </row>
    <row r="67" spans="1:15" ht="15.75" customHeight="1" x14ac:dyDescent="0.25">
      <c r="A67" s="132" t="s">
        <v>82</v>
      </c>
      <c r="B67" s="133"/>
      <c r="C67" s="133"/>
      <c r="D67" s="133"/>
      <c r="E67" s="133"/>
      <c r="F67" s="134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1724</v>
      </c>
      <c r="F68" s="49">
        <f>ROUND(D68*E68,0)</f>
        <v>1724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42">
        <v>1.1000000000000001</v>
      </c>
      <c r="E69" s="42">
        <v>1175</v>
      </c>
      <c r="F69" s="49">
        <f>ROUND(D69*E69,0)</f>
        <v>1293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2.1</v>
      </c>
      <c r="E70" s="3"/>
      <c r="F70" s="3">
        <f>SUM(F68:F69)</f>
        <v>3017</v>
      </c>
      <c r="G70" s="5">
        <f>ROUNDUP(F70*$G$2,0)</f>
        <v>24136</v>
      </c>
      <c r="H70" s="5">
        <f>ROUNDUP(F70*0.2359*$H$2,0)</f>
        <v>5694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24136</v>
      </c>
      <c r="M70" s="13">
        <f>H70+K70</f>
        <v>5694</v>
      </c>
      <c r="N70" s="13">
        <f>L70+M70</f>
        <v>29830</v>
      </c>
      <c r="O70" s="13">
        <f>SUM(N70:N70)</f>
        <v>29830</v>
      </c>
    </row>
    <row r="71" spans="1:15" ht="15.75" x14ac:dyDescent="0.25">
      <c r="A71" s="128" t="s">
        <v>92</v>
      </c>
      <c r="B71" s="128"/>
      <c r="C71" s="128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25" t="s">
        <v>32</v>
      </c>
      <c r="B72" s="126"/>
      <c r="C72" s="126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0.14000000000000001</v>
      </c>
      <c r="E73" s="6">
        <v>1645</v>
      </c>
      <c r="F73" s="6">
        <f t="shared" ref="F73:F79" si="9">ROUND(D73*E73,0)</f>
        <v>230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1645</v>
      </c>
      <c r="F74" s="6">
        <f t="shared" si="9"/>
        <v>105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1410</v>
      </c>
      <c r="F75" s="6">
        <f t="shared" si="9"/>
        <v>550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1566</v>
      </c>
      <c r="F76" s="6">
        <f t="shared" si="9"/>
        <v>587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1175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1566</v>
      </c>
      <c r="F78" s="6">
        <f t="shared" si="9"/>
        <v>94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1566</v>
      </c>
      <c r="F79" s="6">
        <f t="shared" si="9"/>
        <v>157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1.1290000000000002</v>
      </c>
      <c r="E80" s="3"/>
      <c r="F80" s="3">
        <f>SUM(F73:F79)</f>
        <v>1723</v>
      </c>
      <c r="G80" s="5">
        <f>ROUNDUP(F80*$G$2,0)</f>
        <v>13784</v>
      </c>
      <c r="H80" s="5">
        <f>ROUNDUP(F80*0.2359*$H$2,0)</f>
        <v>3252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13784</v>
      </c>
      <c r="M80" s="13">
        <f>H80+K80</f>
        <v>3252</v>
      </c>
      <c r="N80" s="13">
        <f>L80+M80</f>
        <v>17036</v>
      </c>
      <c r="O80" s="13">
        <f>SUM(N80:N80)</f>
        <v>17036</v>
      </c>
    </row>
    <row r="81" spans="1:15" ht="15.75" customHeight="1" x14ac:dyDescent="0.25">
      <c r="A81" s="121" t="s">
        <v>172</v>
      </c>
      <c r="B81" s="122"/>
      <c r="C81" s="122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</v>
      </c>
      <c r="E82" s="6">
        <v>1680</v>
      </c>
      <c r="F82" s="6">
        <f>ROUND(D82*E82,0)</f>
        <v>0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1645</v>
      </c>
      <c r="F83" s="49">
        <f t="shared" ref="F83:F89" si="10">ROUND(D83*E83,0)</f>
        <v>329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1566</v>
      </c>
      <c r="F84" s="6">
        <f t="shared" si="10"/>
        <v>3787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1566</v>
      </c>
      <c r="F85" s="6">
        <f t="shared" si="10"/>
        <v>392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1566</v>
      </c>
      <c r="F86" s="6">
        <f t="shared" si="10"/>
        <v>313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1175</v>
      </c>
      <c r="F87" s="6">
        <f t="shared" si="10"/>
        <v>249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1566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1566</v>
      </c>
      <c r="F89" s="6">
        <f t="shared" si="10"/>
        <v>78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3.3300000000000005</v>
      </c>
      <c r="E90" s="80"/>
      <c r="F90" s="80">
        <f>SUM(F82:F89)</f>
        <v>5148</v>
      </c>
      <c r="G90" s="5">
        <f>ROUNDUP(F90*$G$2,0)</f>
        <v>41184</v>
      </c>
      <c r="H90" s="5">
        <f>ROUNDUP(F90*0.2359*$H$2,0)</f>
        <v>9716</v>
      </c>
      <c r="I90" s="5">
        <f>ROUND(62.18*1.026,2)</f>
        <v>63.8</v>
      </c>
      <c r="J90" s="5">
        <f>ROUNDUP(I90*$J$2,0)</f>
        <v>511</v>
      </c>
      <c r="K90" s="5">
        <f>ROUNDUP(I90*0.2359*$K$2,0)</f>
        <v>121</v>
      </c>
      <c r="L90" s="13">
        <f>G90+J90</f>
        <v>41695</v>
      </c>
      <c r="M90" s="13">
        <f>H90+K90</f>
        <v>9837</v>
      </c>
      <c r="N90" s="13">
        <f>L90+M90</f>
        <v>51532</v>
      </c>
      <c r="O90" s="13">
        <f>SUM(N90:N90)</f>
        <v>51532</v>
      </c>
    </row>
    <row r="91" spans="1:15" ht="15.75" x14ac:dyDescent="0.25">
      <c r="A91" s="128" t="s">
        <v>114</v>
      </c>
      <c r="B91" s="128"/>
      <c r="C91" s="128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25" t="s">
        <v>83</v>
      </c>
      <c r="B92" s="126"/>
      <c r="C92" s="126"/>
      <c r="D92" s="126"/>
      <c r="E92" s="126"/>
      <c r="F92" s="135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1645</v>
      </c>
      <c r="F93" s="9">
        <f>ROUND(D93*E93,0)</f>
        <v>69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1175</v>
      </c>
      <c r="F94" s="9">
        <f>ROUND(D94*E94,0)</f>
        <v>1096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1566</v>
      </c>
      <c r="F95" s="9">
        <f>ROUND(D95*E95,0)</f>
        <v>235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1566</v>
      </c>
      <c r="F96" s="9">
        <f>ROUND(D96*E96,0)</f>
        <v>157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1557</v>
      </c>
      <c r="G97" s="5">
        <f>ROUNDUP(F97*$G$2,0)</f>
        <v>12456</v>
      </c>
      <c r="H97" s="5">
        <f>ROUNDUP(F97*0.2359*$H$2,0)</f>
        <v>2939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12456</v>
      </c>
      <c r="M97" s="13">
        <f>H97+K97</f>
        <v>2939</v>
      </c>
      <c r="N97" s="13">
        <f>L97+M97</f>
        <v>15395</v>
      </c>
      <c r="O97" s="13">
        <f>SUM(N97:N97)</f>
        <v>15395</v>
      </c>
    </row>
    <row r="98" spans="1:15" ht="15.75" customHeight="1" x14ac:dyDescent="0.25">
      <c r="A98" s="121" t="s">
        <v>84</v>
      </c>
      <c r="B98" s="122"/>
      <c r="C98" s="122"/>
      <c r="D98" s="122"/>
      <c r="E98" s="122"/>
      <c r="F98" s="131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1810</v>
      </c>
      <c r="F99" s="6">
        <f>ROUND(D99*E99,0)</f>
        <v>1810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1645</v>
      </c>
      <c r="F100" s="6">
        <f t="shared" ref="F100:F106" si="11">ROUND(D100*E100,0)</f>
        <v>823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7.8079999999999998</v>
      </c>
      <c r="E101" s="6">
        <v>1566</v>
      </c>
      <c r="F101" s="6">
        <f t="shared" si="11"/>
        <v>12227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1566</v>
      </c>
      <c r="F102" s="6">
        <f t="shared" si="11"/>
        <v>1135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1566</v>
      </c>
      <c r="F103" s="6">
        <f t="shared" si="11"/>
        <v>1175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0.625</v>
      </c>
      <c r="E104" s="6">
        <v>1566</v>
      </c>
      <c r="F104" s="6">
        <f t="shared" si="11"/>
        <v>979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1175</v>
      </c>
      <c r="F105" s="6">
        <f t="shared" si="11"/>
        <v>653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1566</v>
      </c>
      <c r="F106" s="6">
        <f t="shared" si="11"/>
        <v>117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12.038999999999998</v>
      </c>
      <c r="E107" s="3"/>
      <c r="F107" s="3">
        <f>SUM(F99:F106)</f>
        <v>18919</v>
      </c>
      <c r="G107" s="5">
        <f>ROUNDUP(F107*$G$2,0)</f>
        <v>151352</v>
      </c>
      <c r="H107" s="5">
        <f>ROUNDUP(F107*0.2359*$H$2,0)</f>
        <v>35704</v>
      </c>
      <c r="I107" s="5">
        <f>ROUND(154.38*1.026,2)</f>
        <v>158.38999999999999</v>
      </c>
      <c r="J107" s="5">
        <f>ROUNDUP(I107*$J$2,0)</f>
        <v>1268</v>
      </c>
      <c r="K107" s="5">
        <f>ROUNDUP(I107*0.2359*$K$2,0)</f>
        <v>299</v>
      </c>
      <c r="L107" s="13">
        <f>G107+J107</f>
        <v>152620</v>
      </c>
      <c r="M107" s="13">
        <f>H107+K107</f>
        <v>36003</v>
      </c>
      <c r="N107" s="13">
        <f>L107+M107</f>
        <v>188623</v>
      </c>
      <c r="O107" s="13">
        <f>SUM(N107:N107)</f>
        <v>188623</v>
      </c>
    </row>
    <row r="108" spans="1:15" ht="15.75" customHeight="1" x14ac:dyDescent="0.25">
      <c r="A108" s="121" t="s">
        <v>113</v>
      </c>
      <c r="B108" s="122"/>
      <c r="C108" s="122"/>
      <c r="D108" s="122"/>
      <c r="E108" s="122"/>
      <c r="F108" s="131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1724</v>
      </c>
      <c r="F109" s="49">
        <f>ROUND(D109*E109,0)</f>
        <v>1603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0.82</v>
      </c>
      <c r="E110" s="42">
        <v>1175</v>
      </c>
      <c r="F110" s="49">
        <f>ROUND(D110*E110,0)</f>
        <v>964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1.75</v>
      </c>
      <c r="E111" s="3"/>
      <c r="F111" s="3">
        <f>SUM(F109:F110)</f>
        <v>2567</v>
      </c>
      <c r="G111" s="5">
        <f>ROUNDUP(F111*$G$2,0)</f>
        <v>20536</v>
      </c>
      <c r="H111" s="5">
        <f>ROUNDUP(F111*0.2359*$H$2,0)</f>
        <v>4845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20536</v>
      </c>
      <c r="M111" s="13">
        <f>H111+K111</f>
        <v>4845</v>
      </c>
      <c r="N111" s="13">
        <f>L111+M111</f>
        <v>25381</v>
      </c>
      <c r="O111" s="13">
        <f>SUM(N111:N111)</f>
        <v>25381</v>
      </c>
    </row>
    <row r="112" spans="1:15" ht="15.75" x14ac:dyDescent="0.25">
      <c r="A112" s="128" t="s">
        <v>93</v>
      </c>
      <c r="B112" s="128"/>
      <c r="C112" s="128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25" t="s">
        <v>35</v>
      </c>
      <c r="B113" s="126"/>
      <c r="C113" s="126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1645</v>
      </c>
      <c r="F114" s="6">
        <f>ROUND(D114*E114,0)</f>
        <v>329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1566</v>
      </c>
      <c r="F115" s="6">
        <f t="shared" ref="F115:F119" si="12">ROUND(D115*E115,0)</f>
        <v>666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1410</v>
      </c>
      <c r="F116" s="6">
        <f t="shared" si="12"/>
        <v>1142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1175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1566</v>
      </c>
      <c r="F118" s="6">
        <f t="shared" si="12"/>
        <v>94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1566</v>
      </c>
      <c r="F119" s="6">
        <f t="shared" si="12"/>
        <v>157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2388</v>
      </c>
      <c r="G120" s="5">
        <f>ROUNDUP(F120*$G$2,0)</f>
        <v>19104</v>
      </c>
      <c r="H120" s="5">
        <f>ROUNDUP(F120*0.2359*$H$2,0)</f>
        <v>4507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19104</v>
      </c>
      <c r="M120" s="13">
        <f>H120+K120</f>
        <v>4507</v>
      </c>
      <c r="N120" s="13">
        <f>L120+M120</f>
        <v>23611</v>
      </c>
      <c r="O120" s="13">
        <f>SUM(N120:N120)</f>
        <v>23611</v>
      </c>
    </row>
    <row r="121" spans="1:15" ht="15.75" x14ac:dyDescent="0.25">
      <c r="A121" s="136" t="s">
        <v>150</v>
      </c>
      <c r="B121" s="137"/>
      <c r="C121" s="137"/>
      <c r="D121" s="137"/>
      <c r="E121" s="137"/>
      <c r="F121" s="138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1645</v>
      </c>
      <c r="F122" s="6">
        <f t="shared" ref="F122:F127" si="13">ROUND(D122*E122,0)</f>
        <v>494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1566</v>
      </c>
      <c r="F123" s="6">
        <f t="shared" si="13"/>
        <v>6057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1566</v>
      </c>
      <c r="F124" s="6">
        <f t="shared" si="13"/>
        <v>587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1566</v>
      </c>
      <c r="F125" s="6">
        <f t="shared" si="13"/>
        <v>470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1175</v>
      </c>
      <c r="F126" s="6">
        <f t="shared" si="13"/>
        <v>249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1566</v>
      </c>
      <c r="F127" s="6">
        <f t="shared" si="13"/>
        <v>78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7935</v>
      </c>
      <c r="G128" s="5">
        <f>ROUNDUP(F128*$G$2,0)</f>
        <v>63480</v>
      </c>
      <c r="H128" s="5">
        <f>ROUNDUP(F128*0.2359*$H$2,0)</f>
        <v>14975</v>
      </c>
      <c r="I128" s="5">
        <f>ROUND(76.67*1.026,2)</f>
        <v>78.66</v>
      </c>
      <c r="J128" s="5">
        <f>ROUNDUP(I128*$J$2,0)</f>
        <v>630</v>
      </c>
      <c r="K128" s="5">
        <f>ROUNDUP(I128*0.2359*$K$2,0)</f>
        <v>149</v>
      </c>
      <c r="L128" s="13">
        <f>G128+J128</f>
        <v>64110</v>
      </c>
      <c r="M128" s="13">
        <f>H128+K128</f>
        <v>15124</v>
      </c>
      <c r="N128" s="13">
        <f>L128+M128</f>
        <v>79234</v>
      </c>
      <c r="O128" s="13">
        <f>SUM(N128:N128)</f>
        <v>79234</v>
      </c>
    </row>
    <row r="129" spans="1:15" ht="15.75" x14ac:dyDescent="0.25">
      <c r="A129" s="128" t="s">
        <v>95</v>
      </c>
      <c r="B129" s="128"/>
      <c r="C129" s="128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42" t="s">
        <v>85</v>
      </c>
      <c r="B130" s="142"/>
      <c r="C130" s="142"/>
      <c r="D130" s="142"/>
      <c r="E130" s="142"/>
      <c r="F130" s="142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1645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1566</v>
      </c>
      <c r="F132" s="6">
        <f t="shared" ref="F132:F134" si="15">ROUND(D132*E132,0)</f>
        <v>1292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1410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1175</v>
      </c>
      <c r="F134" s="6">
        <f t="shared" si="15"/>
        <v>470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1566</v>
      </c>
      <c r="F135" s="6">
        <f t="shared" si="14"/>
        <v>125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1175</v>
      </c>
      <c r="F136" s="6">
        <f t="shared" si="14"/>
        <v>1175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1566</v>
      </c>
      <c r="F137" s="6">
        <f t="shared" si="14"/>
        <v>157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3219</v>
      </c>
      <c r="G138" s="5">
        <f>ROUNDUP(F138*$G$2,0)</f>
        <v>25752</v>
      </c>
      <c r="H138" s="5">
        <f>ROUNDUP(F138*0.2359*$H$2,0)</f>
        <v>6075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25752</v>
      </c>
      <c r="M138" s="13">
        <f>H138+K138</f>
        <v>6075</v>
      </c>
      <c r="N138" s="13">
        <f>L138+M138</f>
        <v>31827</v>
      </c>
      <c r="O138" s="13">
        <f>SUM(N138:N138)</f>
        <v>31827</v>
      </c>
    </row>
    <row r="139" spans="1:15" ht="19.5" customHeight="1" x14ac:dyDescent="0.25">
      <c r="A139" s="132" t="s">
        <v>86</v>
      </c>
      <c r="B139" s="133"/>
      <c r="C139" s="133"/>
      <c r="D139" s="133"/>
      <c r="E139" s="133"/>
      <c r="F139" s="134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1724</v>
      </c>
      <c r="F140" s="6">
        <f>ROUND(E140*D140,0)</f>
        <v>1724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0.2</v>
      </c>
      <c r="E141" s="56">
        <v>1645</v>
      </c>
      <c r="F141" s="6">
        <f t="shared" ref="F141:F147" si="16">ROUND(E141*D141,0)</f>
        <v>329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1566</v>
      </c>
      <c r="F142" s="6">
        <f t="shared" si="16"/>
        <v>6771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1566</v>
      </c>
      <c r="F143" s="6">
        <f t="shared" si="16"/>
        <v>783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1566</v>
      </c>
      <c r="F144" s="6">
        <f t="shared" si="16"/>
        <v>626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1566</v>
      </c>
      <c r="F145" s="6">
        <f t="shared" si="16"/>
        <v>783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1175</v>
      </c>
      <c r="F146" s="6">
        <f t="shared" si="16"/>
        <v>419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1566</v>
      </c>
      <c r="F147" s="6">
        <f t="shared" si="16"/>
        <v>78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7.3310000000000004</v>
      </c>
      <c r="E148" s="3"/>
      <c r="F148" s="3">
        <f>SUM(F140:F147)</f>
        <v>11513</v>
      </c>
      <c r="G148" s="5">
        <f>ROUNDUP(F148*$G$2,0)</f>
        <v>92104</v>
      </c>
      <c r="H148" s="5">
        <f>ROUNDUP(F148*0.2359*$H$2,0)</f>
        <v>21728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92104</v>
      </c>
      <c r="M148" s="13">
        <f>H148+K148</f>
        <v>21728</v>
      </c>
      <c r="N148" s="13">
        <f>L148+M148</f>
        <v>113832</v>
      </c>
      <c r="O148" s="13">
        <f>SUM(N148:N148)</f>
        <v>113832</v>
      </c>
    </row>
    <row r="149" spans="1:15" ht="18" customHeight="1" x14ac:dyDescent="0.25">
      <c r="A149" s="143" t="s">
        <v>87</v>
      </c>
      <c r="B149" s="144"/>
      <c r="C149" s="144"/>
      <c r="D149" s="144"/>
      <c r="E149" s="144"/>
      <c r="F149" s="145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1724</v>
      </c>
      <c r="F150" s="6">
        <f>ROUND(E150*D150,0)</f>
        <v>1603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0.7</v>
      </c>
      <c r="E151" s="6">
        <v>1175</v>
      </c>
      <c r="F151" s="6">
        <f>ROUND(E151*D151,0)</f>
        <v>823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1.63</v>
      </c>
      <c r="E152" s="3"/>
      <c r="F152" s="3">
        <f>SUM(F150:F151)</f>
        <v>2426</v>
      </c>
      <c r="G152" s="97">
        <f>ROUNDUP(F152*$G$2,0)</f>
        <v>19408</v>
      </c>
      <c r="H152" s="97">
        <f>ROUNDUP(F152*0.2359*$H$2,0)</f>
        <v>4579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19408</v>
      </c>
      <c r="M152" s="116">
        <f>H152+K152</f>
        <v>4579</v>
      </c>
      <c r="N152" s="116">
        <f>L152+M152</f>
        <v>23987</v>
      </c>
      <c r="O152" s="13">
        <f>SUM(N152:N152)</f>
        <v>23987</v>
      </c>
    </row>
    <row r="153" spans="1:15" ht="15.75" x14ac:dyDescent="0.25">
      <c r="A153" s="128" t="s">
        <v>96</v>
      </c>
      <c r="B153" s="128"/>
      <c r="C153" s="128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25" t="s">
        <v>138</v>
      </c>
      <c r="B154" s="126"/>
      <c r="C154" s="126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1175</v>
      </c>
      <c r="F155" s="6">
        <f t="shared" ref="F155:F159" si="17">ROUND(D155*E155,0)</f>
        <v>705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1566</v>
      </c>
      <c r="F156" s="6">
        <f t="shared" si="17"/>
        <v>783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1566</v>
      </c>
      <c r="F157" s="6">
        <f t="shared" si="17"/>
        <v>110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1566</v>
      </c>
      <c r="F158" s="6">
        <f t="shared" si="17"/>
        <v>313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1566</v>
      </c>
      <c r="F159" s="6">
        <f t="shared" si="17"/>
        <v>157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2068</v>
      </c>
      <c r="G160" s="5">
        <f>ROUNDUP(F160*$G$2,0)</f>
        <v>16544</v>
      </c>
      <c r="H160" s="5">
        <f>ROUNDUP(F160*0.2359*$H$2,0)</f>
        <v>3903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16544</v>
      </c>
      <c r="M160" s="13">
        <f>H160+K160</f>
        <v>3903</v>
      </c>
      <c r="N160" s="13">
        <f>L160+M160</f>
        <v>20447</v>
      </c>
      <c r="O160" s="13">
        <f>SUM(N160:N160)</f>
        <v>20447</v>
      </c>
    </row>
    <row r="161" spans="1:15" ht="15.75" customHeight="1" x14ac:dyDescent="0.25">
      <c r="A161" s="121" t="s">
        <v>111</v>
      </c>
      <c r="B161" s="122"/>
      <c r="C161" s="122"/>
      <c r="D161" s="122"/>
      <c r="E161" s="122"/>
      <c r="F161" s="131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1724</v>
      </c>
      <c r="F162" s="6">
        <f>ROUND(D162*E162,0)</f>
        <v>1724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1566</v>
      </c>
      <c r="F163" s="6">
        <f t="shared" ref="F163:F168" si="18">ROUND(D163*E163,0)</f>
        <v>3336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1566</v>
      </c>
      <c r="F164" s="6">
        <f t="shared" si="18"/>
        <v>587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1566</v>
      </c>
      <c r="F165" s="6">
        <f t="shared" si="18"/>
        <v>470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1175</v>
      </c>
      <c r="F166" s="6">
        <f t="shared" si="18"/>
        <v>315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1.125</v>
      </c>
      <c r="E167" s="6">
        <v>1566</v>
      </c>
      <c r="F167" s="26">
        <f t="shared" si="18"/>
        <v>1762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1566</v>
      </c>
      <c r="F168" s="6">
        <f t="shared" si="18"/>
        <v>78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5.2479999999999993</v>
      </c>
      <c r="E169" s="6"/>
      <c r="F169" s="3">
        <f>SUM(F162:F168)</f>
        <v>8272</v>
      </c>
      <c r="G169" s="5">
        <f>ROUNDUP(F169*$G$2,0)</f>
        <v>66176</v>
      </c>
      <c r="H169" s="5">
        <f>ROUNDUP(F169*0.2359*$H$2,0)</f>
        <v>15611</v>
      </c>
      <c r="I169" s="5">
        <f>ROUND(108.8*1.026,2)</f>
        <v>111.63</v>
      </c>
      <c r="J169" s="5">
        <f>ROUNDUP(I169*$J$2,0)</f>
        <v>894</v>
      </c>
      <c r="K169" s="5">
        <f>ROUNDUP(I169*0.2359*$K$2,0)</f>
        <v>211</v>
      </c>
      <c r="L169" s="13">
        <f>G169+J169</f>
        <v>67070</v>
      </c>
      <c r="M169" s="13">
        <f>H169+K169</f>
        <v>15822</v>
      </c>
      <c r="N169" s="13">
        <f>L169+M169</f>
        <v>82892</v>
      </c>
      <c r="O169" s="13">
        <f>SUM(N169:N169)</f>
        <v>82892</v>
      </c>
    </row>
    <row r="170" spans="1:15" ht="15.75" x14ac:dyDescent="0.25">
      <c r="A170" s="128" t="s">
        <v>97</v>
      </c>
      <c r="B170" s="128"/>
      <c r="C170" s="128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25" t="s">
        <v>48</v>
      </c>
      <c r="B171" s="126"/>
      <c r="C171" s="12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1645</v>
      </c>
      <c r="F172" s="6">
        <f t="shared" ref="F172:F175" si="19">ROUND(D172*E172,0)</f>
        <v>138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1175</v>
      </c>
      <c r="F173" s="6">
        <f t="shared" si="19"/>
        <v>118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1566</v>
      </c>
      <c r="F174" s="6">
        <f t="shared" si="19"/>
        <v>517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1566</v>
      </c>
      <c r="F175" s="6">
        <f t="shared" si="19"/>
        <v>157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930</v>
      </c>
      <c r="G176" s="5">
        <f>ROUNDUP(F176*$G$2,0)</f>
        <v>7440</v>
      </c>
      <c r="H176" s="5">
        <f>ROUNDUP(F176*0.2359*$H$2,0)</f>
        <v>1756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7440</v>
      </c>
      <c r="M176" s="13">
        <f>H176+K176</f>
        <v>1756</v>
      </c>
      <c r="N176" s="13">
        <f>L176+M176</f>
        <v>9196</v>
      </c>
      <c r="O176" s="13">
        <f>SUM(N176:N176)</f>
        <v>9196</v>
      </c>
    </row>
    <row r="177" spans="1:15" ht="15.75" x14ac:dyDescent="0.25">
      <c r="A177" s="121" t="s">
        <v>49</v>
      </c>
      <c r="B177" s="122"/>
      <c r="C177" s="122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1645</v>
      </c>
      <c r="F178" s="26">
        <f>ROUND(D178*E178,0)</f>
        <v>165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1566</v>
      </c>
      <c r="F179" s="26">
        <f t="shared" ref="F179:F183" si="20">ROUND(D179*E179,0)</f>
        <v>3716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1566</v>
      </c>
      <c r="F180" s="26">
        <f t="shared" si="20"/>
        <v>392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1566</v>
      </c>
      <c r="F181" s="26">
        <f t="shared" si="20"/>
        <v>313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1566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1175</v>
      </c>
      <c r="F183" s="26">
        <f t="shared" si="20"/>
        <v>125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4711</v>
      </c>
      <c r="G184" s="5">
        <f>ROUNDUP(F184*$G$2,0)</f>
        <v>37688</v>
      </c>
      <c r="H184" s="5">
        <f>ROUNDUP(F184*0.2359*$H$2,0)</f>
        <v>8891</v>
      </c>
      <c r="I184" s="5">
        <f>ROUND(10.07*1.026,2)</f>
        <v>10.33</v>
      </c>
      <c r="J184" s="5">
        <f>ROUNDUP(I184*$J$2,0)</f>
        <v>83</v>
      </c>
      <c r="K184" s="5">
        <f>ROUNDUP(I184*0.2359*$K$2,0)</f>
        <v>20</v>
      </c>
      <c r="L184" s="13">
        <f>G184+J184</f>
        <v>37771</v>
      </c>
      <c r="M184" s="13">
        <f>H184+K184</f>
        <v>8911</v>
      </c>
      <c r="N184" s="13">
        <f>L184+M184</f>
        <v>46682</v>
      </c>
      <c r="O184" s="13">
        <f>SUM(N184:N184)</f>
        <v>46682</v>
      </c>
    </row>
    <row r="185" spans="1:15" ht="15.75" x14ac:dyDescent="0.25">
      <c r="A185" s="128" t="s">
        <v>98</v>
      </c>
      <c r="B185" s="128"/>
      <c r="C185" s="128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25" t="s">
        <v>51</v>
      </c>
      <c r="B186" s="126"/>
      <c r="C186" s="126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1645</v>
      </c>
      <c r="F187" s="6">
        <f t="shared" ref="F187:F193" si="21">ROUND(D187*E187,0)</f>
        <v>658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1645</v>
      </c>
      <c r="F188" s="6">
        <f t="shared" si="21"/>
        <v>69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1566</v>
      </c>
      <c r="F189" s="6">
        <f t="shared" si="21"/>
        <v>470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1410</v>
      </c>
      <c r="F190" s="6">
        <f t="shared" si="21"/>
        <v>1170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1566</v>
      </c>
      <c r="F191" s="6">
        <f t="shared" si="21"/>
        <v>392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1566</v>
      </c>
      <c r="F192" s="6">
        <f t="shared" si="21"/>
        <v>313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1566</v>
      </c>
      <c r="F193" s="6">
        <f t="shared" si="21"/>
        <v>157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3229</v>
      </c>
      <c r="G194" s="5">
        <f>ROUNDUP(F194*$G$2,0)</f>
        <v>25832</v>
      </c>
      <c r="H194" s="5">
        <f>ROUNDUP(F194*0.2359*$H$2,0)</f>
        <v>6094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25832</v>
      </c>
      <c r="M194" s="13">
        <f>H194+K194</f>
        <v>6094</v>
      </c>
      <c r="N194" s="13">
        <f>L194+M194</f>
        <v>31926</v>
      </c>
      <c r="O194" s="13">
        <f>SUM(N194:N194)</f>
        <v>31926</v>
      </c>
    </row>
    <row r="195" spans="1:15" ht="15.75" x14ac:dyDescent="0.25">
      <c r="A195" s="121" t="s">
        <v>52</v>
      </c>
      <c r="B195" s="122"/>
      <c r="C195" s="122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1566</v>
      </c>
      <c r="F196" s="6">
        <f t="shared" ref="F196:F198" si="22">ROUND(D196*E196,0)</f>
        <v>2199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1566</v>
      </c>
      <c r="F197" s="6">
        <f t="shared" si="22"/>
        <v>196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1175</v>
      </c>
      <c r="F198" s="6">
        <f t="shared" si="22"/>
        <v>73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2468</v>
      </c>
      <c r="G199" s="5">
        <f>ROUNDUP(F199*$G$2,0)</f>
        <v>19744</v>
      </c>
      <c r="H199" s="5">
        <f>ROUNDUP(F199*0.2359*$H$2,0)</f>
        <v>4658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19744</v>
      </c>
      <c r="M199" s="13">
        <f>H199+K199</f>
        <v>4658</v>
      </c>
      <c r="N199" s="13">
        <f>L199+M199</f>
        <v>24402</v>
      </c>
      <c r="O199" s="13">
        <f>SUM(N199:N199)</f>
        <v>24402</v>
      </c>
    </row>
    <row r="200" spans="1:15" ht="15.75" x14ac:dyDescent="0.25">
      <c r="A200" s="128" t="s">
        <v>99</v>
      </c>
      <c r="B200" s="128"/>
      <c r="C200" s="128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25" t="s">
        <v>53</v>
      </c>
      <c r="B201" s="126"/>
      <c r="C201" s="126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1645</v>
      </c>
      <c r="F202" s="6">
        <f t="shared" ref="F202:F204" si="23">ROUND(D202*E202,0)</f>
        <v>138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1566</v>
      </c>
      <c r="F203" s="6">
        <f t="shared" si="23"/>
        <v>125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1566</v>
      </c>
      <c r="F204" s="6">
        <f t="shared" si="23"/>
        <v>157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420</v>
      </c>
      <c r="G205" s="5">
        <f>ROUNDUP(F205*$G$2,0)</f>
        <v>3360</v>
      </c>
      <c r="H205" s="5">
        <f>ROUNDUP(F205*0.2359*$H$2,0)</f>
        <v>793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3360</v>
      </c>
      <c r="M205" s="13">
        <f>H205+K205</f>
        <v>793</v>
      </c>
      <c r="N205" s="13">
        <f>L205+M205</f>
        <v>4153</v>
      </c>
      <c r="O205" s="13">
        <f>SUM(N205:N205)</f>
        <v>4153</v>
      </c>
    </row>
    <row r="206" spans="1:15" ht="15.75" customHeight="1" x14ac:dyDescent="0.25">
      <c r="A206" s="121" t="s">
        <v>54</v>
      </c>
      <c r="B206" s="122"/>
      <c r="C206" s="122"/>
      <c r="D206" s="122"/>
      <c r="E206" s="122"/>
      <c r="F206" s="131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1853</v>
      </c>
      <c r="F207" s="6">
        <f t="shared" ref="F207:F214" si="24">ROUND(D207*E207,0)</f>
        <v>1853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1645</v>
      </c>
      <c r="F208" s="6">
        <f t="shared" si="24"/>
        <v>987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1566</v>
      </c>
      <c r="F209" s="6">
        <f t="shared" si="24"/>
        <v>9648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1566</v>
      </c>
      <c r="F210" s="6">
        <f t="shared" si="24"/>
        <v>1175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1566</v>
      </c>
      <c r="F211" s="6">
        <f t="shared" si="24"/>
        <v>1175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1566</v>
      </c>
      <c r="F212" s="6">
        <f t="shared" si="24"/>
        <v>2349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1175</v>
      </c>
      <c r="F213" s="6">
        <f t="shared" si="24"/>
        <v>727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1566</v>
      </c>
      <c r="F214" s="6">
        <f t="shared" si="24"/>
        <v>117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18031</v>
      </c>
      <c r="G215" s="5">
        <f>ROUNDUP(F215*$G$2,0)</f>
        <v>144248</v>
      </c>
      <c r="H215" s="5">
        <f>ROUNDUP(F215*0.2359*$H$2,0)</f>
        <v>34029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144248</v>
      </c>
      <c r="M215" s="13">
        <f>H215+K215</f>
        <v>34029</v>
      </c>
      <c r="N215" s="13">
        <f>L215+M215</f>
        <v>178277</v>
      </c>
      <c r="O215" s="13">
        <f>SUM(N215:N215)</f>
        <v>178277</v>
      </c>
    </row>
    <row r="216" spans="1:15" ht="15.75" x14ac:dyDescent="0.25">
      <c r="A216" s="128" t="s">
        <v>101</v>
      </c>
      <c r="B216" s="128"/>
      <c r="C216" s="128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25" t="s">
        <v>102</v>
      </c>
      <c r="B217" s="126"/>
      <c r="C217" s="126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1645</v>
      </c>
      <c r="F218" s="6">
        <f>ROUND(D218*E218,0)</f>
        <v>1143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1566</v>
      </c>
      <c r="F219" s="6">
        <f t="shared" ref="F219:F221" si="25">ROUND(D219*E219,0)</f>
        <v>1034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1566</v>
      </c>
      <c r="F220" s="6">
        <f t="shared" si="25"/>
        <v>626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1566</v>
      </c>
      <c r="F221" s="6">
        <f t="shared" si="25"/>
        <v>157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2960</v>
      </c>
      <c r="G222" s="5">
        <f>ROUNDUP(F222*$G$2,0)</f>
        <v>23680</v>
      </c>
      <c r="H222" s="5">
        <f>ROUNDUP(F222*0.2359*$H$2,0)</f>
        <v>5587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23680</v>
      </c>
      <c r="M222" s="13">
        <f>H222+K222</f>
        <v>5587</v>
      </c>
      <c r="N222" s="13">
        <f>L222+M222</f>
        <v>29267</v>
      </c>
      <c r="O222" s="13">
        <f>SUM(N222:N222)</f>
        <v>29267</v>
      </c>
    </row>
    <row r="223" spans="1:15" ht="15.75" customHeight="1" x14ac:dyDescent="0.25">
      <c r="A223" s="121" t="s">
        <v>59</v>
      </c>
      <c r="B223" s="122"/>
      <c r="C223" s="122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1226</v>
      </c>
      <c r="F224" s="6">
        <f>ROUND(D224*E224,0)</f>
        <v>1226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1645</v>
      </c>
      <c r="F225" s="6">
        <f>ROUND(D225*E225,0)</f>
        <v>847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1566</v>
      </c>
      <c r="F226" s="6">
        <f t="shared" ref="F226" si="26">ROUND(D226*E226,0)</f>
        <v>313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2386</v>
      </c>
      <c r="G227" s="5">
        <f>ROUNDUP(F227*$G$2,0)</f>
        <v>19088</v>
      </c>
      <c r="H227" s="5">
        <f>ROUNDUP(F227*0.2359*$H$2,0)</f>
        <v>4503</v>
      </c>
      <c r="I227" s="5">
        <f>ROUND(210*1.026,2)</f>
        <v>215.46</v>
      </c>
      <c r="J227" s="5">
        <f>ROUNDUP(I227*$J$2,0)</f>
        <v>1724</v>
      </c>
      <c r="K227" s="5">
        <f>ROUNDUP(I227*0.2359*$K$2,0)</f>
        <v>407</v>
      </c>
      <c r="L227" s="13">
        <f>G227+J227</f>
        <v>20812</v>
      </c>
      <c r="M227" s="13">
        <f>H227+K227</f>
        <v>4910</v>
      </c>
      <c r="N227" s="13">
        <f>L227+M227</f>
        <v>25722</v>
      </c>
      <c r="O227" s="13">
        <f>SUM(N227:N227)</f>
        <v>25722</v>
      </c>
    </row>
    <row r="228" spans="1:15" ht="15.75" customHeight="1" x14ac:dyDescent="0.25">
      <c r="A228" s="121" t="s">
        <v>103</v>
      </c>
      <c r="B228" s="122"/>
      <c r="C228" s="122"/>
      <c r="D228" s="122"/>
      <c r="E228" s="122"/>
      <c r="F228" s="131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1724</v>
      </c>
      <c r="F229" s="6">
        <f>ROUND(D229*E229,0)</f>
        <v>1724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1645</v>
      </c>
      <c r="F230" s="6">
        <f t="shared" ref="F230:F235" si="27">ROUND(D230*E230,0)</f>
        <v>494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1566</v>
      </c>
      <c r="F231" s="6">
        <f t="shared" si="27"/>
        <v>9874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1566</v>
      </c>
      <c r="F232" s="6">
        <f t="shared" si="27"/>
        <v>979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1566</v>
      </c>
      <c r="F233" s="6">
        <f t="shared" si="27"/>
        <v>783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1175</v>
      </c>
      <c r="F234" s="6">
        <f t="shared" si="27"/>
        <v>374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1566</v>
      </c>
      <c r="F235" s="6">
        <f t="shared" si="27"/>
        <v>117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14345</v>
      </c>
      <c r="G236" s="5">
        <f>ROUNDUP(F236*$G$2,0)</f>
        <v>114760</v>
      </c>
      <c r="H236" s="5">
        <f>ROUNDUP(F236*0.2359*$H$2,0)</f>
        <v>27072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114760</v>
      </c>
      <c r="M236" s="13">
        <f>H236+K236</f>
        <v>27072</v>
      </c>
      <c r="N236" s="13">
        <f>L236+M236</f>
        <v>141832</v>
      </c>
      <c r="O236" s="13">
        <f>SUM(N236:N236)</f>
        <v>141832</v>
      </c>
    </row>
    <row r="237" spans="1:15" ht="15.75" customHeight="1" x14ac:dyDescent="0.25">
      <c r="A237" s="121" t="s">
        <v>104</v>
      </c>
      <c r="B237" s="122"/>
      <c r="C237" s="122"/>
      <c r="D237" s="122"/>
      <c r="E237" s="122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1864</v>
      </c>
      <c r="F238" s="37">
        <f>ROUND(D238*E238,0)</f>
        <v>1864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1645</v>
      </c>
      <c r="F239" s="37">
        <f t="shared" ref="F239:F245" si="28">ROUND(D239*E239,0)</f>
        <v>1645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1566</v>
      </c>
      <c r="F240" s="37">
        <f t="shared" si="28"/>
        <v>16457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1566</v>
      </c>
      <c r="F241" s="37">
        <f t="shared" si="28"/>
        <v>1762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1566</v>
      </c>
      <c r="F242" s="37">
        <f t="shared" si="28"/>
        <v>1409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0.77500000000000002</v>
      </c>
      <c r="E243" s="37">
        <v>1175</v>
      </c>
      <c r="F243" s="37">
        <f t="shared" si="28"/>
        <v>911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0.75</v>
      </c>
      <c r="E244" s="6">
        <v>1566</v>
      </c>
      <c r="F244" s="37">
        <f t="shared" si="28"/>
        <v>1175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1566</v>
      </c>
      <c r="F245" s="37">
        <f t="shared" si="28"/>
        <v>157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16.159000000000002</v>
      </c>
      <c r="E246" s="39"/>
      <c r="F246" s="39">
        <f>SUM(F238:F245)</f>
        <v>25380</v>
      </c>
      <c r="G246" s="5">
        <f>ROUNDUP(F246*$G$2,0)</f>
        <v>203040</v>
      </c>
      <c r="H246" s="5">
        <f>ROUNDUP(F246*0.2359*$H$2,0)</f>
        <v>47898</v>
      </c>
      <c r="I246" s="5">
        <f>ROUND((245.7+66.5)*1.026,2)</f>
        <v>320.32</v>
      </c>
      <c r="J246" s="5">
        <f>ROUNDUP(I246*$J$2,0)</f>
        <v>2563</v>
      </c>
      <c r="K246" s="5">
        <f>ROUNDUP(I246*0.2359*$K$2,0)</f>
        <v>605</v>
      </c>
      <c r="L246" s="13">
        <f>G246+J246</f>
        <v>205603</v>
      </c>
      <c r="M246" s="13">
        <f>H246+K246</f>
        <v>48503</v>
      </c>
      <c r="N246" s="13">
        <f>L246+M246</f>
        <v>254106</v>
      </c>
      <c r="O246" s="13">
        <f>SUM(N246:N246)</f>
        <v>254106</v>
      </c>
    </row>
    <row r="247" spans="1:15" ht="15.75" x14ac:dyDescent="0.25">
      <c r="A247" s="121" t="s">
        <v>105</v>
      </c>
      <c r="B247" s="122"/>
      <c r="C247" s="122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2209</v>
      </c>
      <c r="F248" s="37">
        <f>ROUND(D248*E248,0)</f>
        <v>2209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1698</v>
      </c>
      <c r="F249" s="37">
        <f t="shared" ref="F249:F255" si="29">ROUND(D249*E249,0)</f>
        <v>1698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1566</v>
      </c>
      <c r="F250" s="37">
        <f t="shared" si="29"/>
        <v>27405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1566</v>
      </c>
      <c r="F251" s="37">
        <f t="shared" si="29"/>
        <v>979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1566</v>
      </c>
      <c r="F252" s="37">
        <f t="shared" si="29"/>
        <v>1762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1566</v>
      </c>
      <c r="F253" s="37">
        <f t="shared" si="29"/>
        <v>1762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1.782</v>
      </c>
      <c r="E254" s="37">
        <v>1175</v>
      </c>
      <c r="F254" s="37">
        <f t="shared" si="29"/>
        <v>2094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1566</v>
      </c>
      <c r="F255" s="37">
        <f t="shared" si="29"/>
        <v>157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24.257000000000001</v>
      </c>
      <c r="E256" s="39"/>
      <c r="F256" s="39">
        <f>SUM(F248:F255)</f>
        <v>38066</v>
      </c>
      <c r="G256" s="5">
        <f>ROUNDUP(F256*$G$2,0)</f>
        <v>304528</v>
      </c>
      <c r="H256" s="5">
        <f>ROUNDUP(F256*0.2359*$H$2,0)</f>
        <v>71839</v>
      </c>
      <c r="I256" s="5">
        <f>ROUND((598.5+156.66)*1.026,2)</f>
        <v>774.79</v>
      </c>
      <c r="J256" s="5">
        <f>ROUNDUP(I256*$J$2,0)</f>
        <v>6199</v>
      </c>
      <c r="K256" s="5">
        <f>ROUNDUP(I256*0.2359*$K$2,0)</f>
        <v>1463</v>
      </c>
      <c r="L256" s="13">
        <f>G256+J256</f>
        <v>310727</v>
      </c>
      <c r="M256" s="13">
        <f>H256+K256</f>
        <v>73302</v>
      </c>
      <c r="N256" s="13">
        <f>L256+M256</f>
        <v>384029</v>
      </c>
      <c r="O256" s="13">
        <f>SUM(N256:N256)</f>
        <v>384029</v>
      </c>
    </row>
    <row r="257" spans="1:15" ht="15.75" x14ac:dyDescent="0.25">
      <c r="A257" s="121" t="s">
        <v>106</v>
      </c>
      <c r="B257" s="122"/>
      <c r="C257" s="12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1819</v>
      </c>
      <c r="F258" s="6">
        <f>ROUND(D258*E258,0)</f>
        <v>1819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1692</v>
      </c>
      <c r="F259" s="6">
        <f t="shared" ref="F259:F260" si="30">ROUND(D259*E259,0)</f>
        <v>1015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0.64</v>
      </c>
      <c r="E260" s="6">
        <v>1175</v>
      </c>
      <c r="F260" s="6">
        <f t="shared" si="30"/>
        <v>752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2.2400000000000002</v>
      </c>
      <c r="E261" s="3"/>
      <c r="F261" s="3">
        <f>SUM(F258:F260)</f>
        <v>3586</v>
      </c>
      <c r="G261" s="5">
        <f>ROUNDUP(F261*$G$2,0)</f>
        <v>28688</v>
      </c>
      <c r="H261" s="5">
        <f>ROUNDUP(F261*0.2359*$H$2,0)</f>
        <v>6768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28688</v>
      </c>
      <c r="M261" s="13">
        <f>H261+K261</f>
        <v>6768</v>
      </c>
      <c r="N261" s="13">
        <f>L261+M261</f>
        <v>35456</v>
      </c>
      <c r="O261" s="13">
        <f>SUM(N261:N261)</f>
        <v>35456</v>
      </c>
    </row>
    <row r="262" spans="1:15" ht="15.75" x14ac:dyDescent="0.25">
      <c r="A262" s="121" t="s">
        <v>107</v>
      </c>
      <c r="B262" s="122"/>
      <c r="C262" s="122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1864</v>
      </c>
      <c r="F263" s="42">
        <f>ROUND(D263*E263,0)</f>
        <v>1864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1734</v>
      </c>
      <c r="F264" s="42">
        <f t="shared" ref="F264:F265" si="31">ROUND(D264*E264,0)</f>
        <v>1734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</v>
      </c>
      <c r="E265" s="42">
        <v>1175</v>
      </c>
      <c r="F265" s="42">
        <f t="shared" si="31"/>
        <v>0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</v>
      </c>
      <c r="E267" s="44"/>
      <c r="F267" s="44">
        <f>SUM(F263:F266)</f>
        <v>3598</v>
      </c>
      <c r="G267" s="5">
        <f>ROUNDUP(F267*$G$2,0)</f>
        <v>28784</v>
      </c>
      <c r="H267" s="5">
        <f>ROUNDUP(F267*0.2359*$H$2,0)</f>
        <v>6791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28784</v>
      </c>
      <c r="M267" s="13">
        <f>H267+K267</f>
        <v>6791</v>
      </c>
      <c r="N267" s="13">
        <f>L267+M267</f>
        <v>35575</v>
      </c>
      <c r="O267" s="13">
        <f>SUM(N267:N267)</f>
        <v>35575</v>
      </c>
    </row>
    <row r="268" spans="1:15" ht="15.75" x14ac:dyDescent="0.25">
      <c r="A268" s="121" t="s">
        <v>108</v>
      </c>
      <c r="B268" s="122"/>
      <c r="C268" s="122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1972</v>
      </c>
      <c r="F269" s="6">
        <f>ROUND(D269*E269,0)</f>
        <v>1972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1834</v>
      </c>
      <c r="F270" s="6">
        <f t="shared" ref="F270:F272" si="32">ROUND(D270*E270,0)</f>
        <v>1834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1645</v>
      </c>
      <c r="F271" s="6">
        <f t="shared" si="32"/>
        <v>823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1175</v>
      </c>
      <c r="F272" s="6">
        <f t="shared" si="32"/>
        <v>2893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7522</v>
      </c>
      <c r="G273" s="5">
        <f>ROUNDUP(F273*$G$2,0)</f>
        <v>60176</v>
      </c>
      <c r="H273" s="5">
        <f>ROUNDUP(F273*0.2359*$H$2,0)</f>
        <v>14196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60176</v>
      </c>
      <c r="M273" s="13">
        <f>H273+K273</f>
        <v>14196</v>
      </c>
      <c r="N273" s="13">
        <f>L273+M273</f>
        <v>74372</v>
      </c>
      <c r="O273" s="13">
        <f>SUM(N273:N273)</f>
        <v>74372</v>
      </c>
    </row>
    <row r="274" spans="1:15" ht="15.75" x14ac:dyDescent="0.25">
      <c r="A274" s="121" t="s">
        <v>109</v>
      </c>
      <c r="B274" s="122"/>
      <c r="C274" s="122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1775</v>
      </c>
      <c r="F275" s="6">
        <f>ROUND(D275*E275,0)</f>
        <v>1775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1651</v>
      </c>
      <c r="F276" s="6">
        <f t="shared" ref="F276:F277" si="33">ROUND(D276*E276,0)</f>
        <v>1651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1645</v>
      </c>
      <c r="F277" s="6">
        <f t="shared" si="33"/>
        <v>1645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5071</v>
      </c>
      <c r="G278" s="5">
        <f>ROUNDUP(F278*$G$2,0)</f>
        <v>40568</v>
      </c>
      <c r="H278" s="5">
        <f>ROUNDUP(F278*0.2359*$H$2,0)</f>
        <v>9570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40568</v>
      </c>
      <c r="M278" s="13">
        <f>H278+K278</f>
        <v>9570</v>
      </c>
      <c r="N278" s="13">
        <f>L278+M278</f>
        <v>50138</v>
      </c>
      <c r="O278" s="13">
        <f>SUM(N278:N278)</f>
        <v>50138</v>
      </c>
    </row>
    <row r="280" spans="1:15" ht="21" customHeight="1" x14ac:dyDescent="0.25">
      <c r="C280" s="98" t="s">
        <v>142</v>
      </c>
      <c r="D280" s="102">
        <f>SUM(D4:D278)/2</f>
        <v>160.214</v>
      </c>
      <c r="E280" s="47"/>
      <c r="F280" s="102">
        <f>SUM(F4:F278)/2</f>
        <v>247252</v>
      </c>
      <c r="G280" s="47">
        <f t="shared" ref="G280:O280" si="34">SUM(G4:G278)</f>
        <v>1978016</v>
      </c>
      <c r="H280" s="47">
        <f t="shared" si="34"/>
        <v>466629</v>
      </c>
      <c r="I280" s="47">
        <f t="shared" si="34"/>
        <v>1943.3201200000001</v>
      </c>
      <c r="J280" s="47">
        <f t="shared" si="34"/>
        <v>15552</v>
      </c>
      <c r="K280" s="47">
        <f t="shared" si="34"/>
        <v>3672</v>
      </c>
      <c r="L280" s="47">
        <f t="shared" si="34"/>
        <v>1993568</v>
      </c>
      <c r="M280" s="47">
        <f t="shared" si="34"/>
        <v>470301</v>
      </c>
      <c r="N280" s="103">
        <f t="shared" si="34"/>
        <v>2463869</v>
      </c>
      <c r="O280" s="103">
        <f t="shared" si="34"/>
        <v>2463869</v>
      </c>
    </row>
    <row r="282" spans="1:15" x14ac:dyDescent="0.25">
      <c r="I282" s="120"/>
      <c r="M282" s="95" t="s">
        <v>173</v>
      </c>
      <c r="N282" s="111">
        <f>N280/8*4+56000</f>
        <v>1287934.5</v>
      </c>
    </row>
    <row r="283" spans="1:15" x14ac:dyDescent="0.25">
      <c r="M283" s="113"/>
      <c r="N283" s="111"/>
    </row>
    <row r="284" spans="1:15" hidden="1" x14ac:dyDescent="0.25">
      <c r="E284" t="s">
        <v>174</v>
      </c>
      <c r="F284">
        <f>F12+F26+F41+F56+F80+F97+F120+F138+F160+F176+F194+F205+F222+F227</f>
        <v>28619</v>
      </c>
      <c r="L284" s="93"/>
      <c r="N284" s="110"/>
      <c r="O284" s="96"/>
    </row>
    <row r="285" spans="1:15" hidden="1" x14ac:dyDescent="0.25">
      <c r="E285" t="s">
        <v>175</v>
      </c>
      <c r="F285">
        <f>F284*1.2359</f>
        <v>35370.222099999999</v>
      </c>
      <c r="M285" s="96"/>
      <c r="N285" s="96"/>
      <c r="O285" s="96"/>
    </row>
    <row r="286" spans="1:15" hidden="1" x14ac:dyDescent="0.25">
      <c r="F286">
        <f>F285*12</f>
        <v>424442.66519999999</v>
      </c>
    </row>
    <row r="287" spans="1:15" hidden="1" x14ac:dyDescent="0.25">
      <c r="H287" s="96"/>
      <c r="M287" s="96"/>
    </row>
    <row r="288" spans="1:15" hidden="1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11</vt:i4>
      </vt:variant>
      <vt:variant>
        <vt:lpstr>Diapazoni ar nosaukumiem</vt:lpstr>
      </vt:variant>
      <vt:variant>
        <vt:i4>11</vt:i4>
      </vt:variant>
    </vt:vector>
  </HeadingPairs>
  <TitlesOfParts>
    <vt:vector size="22" baseType="lpstr">
      <vt:lpstr>Pedagogu amati 12.2021.</vt:lpstr>
      <vt:lpstr>Pedagogu amati 12.2021. (2)</vt:lpstr>
      <vt:lpstr>Pedagogu amati 01.2023</vt:lpstr>
      <vt:lpstr>Pedagogu amati 01.2024 </vt:lpstr>
      <vt:lpstr>Pedagogu amati 01.2024  (2)</vt:lpstr>
      <vt:lpstr>Pedagogu amati 09.2024</vt:lpstr>
      <vt:lpstr>Pedagogu amati 10.2024 </vt:lpstr>
      <vt:lpstr>Pedagogu amati 11.2024 </vt:lpstr>
      <vt:lpstr>Pedagogu amati 01.2025</vt:lpstr>
      <vt:lpstr>Pedagogu amati 09.2025 </vt:lpstr>
      <vt:lpstr>Pedagogu amati 09.2023</vt:lpstr>
      <vt:lpstr>'Pedagogu amati 01.2023'!Drukāt_virsrakstus</vt:lpstr>
      <vt:lpstr>'Pedagogu amati 01.2024 '!Drukāt_virsrakstus</vt:lpstr>
      <vt:lpstr>'Pedagogu amati 01.2024  (2)'!Drukāt_virsrakstus</vt:lpstr>
      <vt:lpstr>'Pedagogu amati 01.2025'!Drukāt_virsrakstus</vt:lpstr>
      <vt:lpstr>'Pedagogu amati 09.2023'!Drukāt_virsrakstus</vt:lpstr>
      <vt:lpstr>'Pedagogu amati 09.2024'!Drukāt_virsrakstus</vt:lpstr>
      <vt:lpstr>'Pedagogu amati 09.2025 '!Drukāt_virsrakstus</vt:lpstr>
      <vt:lpstr>'Pedagogu amati 10.2024 '!Drukāt_virsrakstus</vt:lpstr>
      <vt:lpstr>'Pedagogu amati 11.2024 '!Drukāt_virsrakstus</vt:lpstr>
      <vt:lpstr>'Pedagogu amati 12.2021.'!Drukāt_virsrakstus</vt:lpstr>
      <vt:lpstr>'Pedagogu amati 12.2021. (2)'!Drukāt_virsrakstus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Lietvediba</cp:lastModifiedBy>
  <cp:lastPrinted>2025-01-17T05:38:10Z</cp:lastPrinted>
  <dcterms:created xsi:type="dcterms:W3CDTF">2020-10-14T11:29:17Z</dcterms:created>
  <dcterms:modified xsi:type="dcterms:W3CDTF">2025-02-03T13:09:13Z</dcterms:modified>
</cp:coreProperties>
</file>